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/>
  <xr:revisionPtr revIDLastSave="0" documentId="8_{2D1424D1-D5A0-40E6-BE20-75A2B939977C}" xr6:coauthVersionLast="47" xr6:coauthVersionMax="47" xr10:uidLastSave="{00000000-0000-0000-0000-000000000000}"/>
  <bookViews>
    <workbookView xWindow="-108" yWindow="-108" windowWidth="23256" windowHeight="12576"/>
  </bookViews>
  <sheets>
    <sheet name="sažetak" sheetId="15" r:id="rId1"/>
    <sheet name="OPĆI DIO-prihodi" sheetId="12" r:id="rId2"/>
    <sheet name="OPĆI DIO-RASHODI" sheetId="16" r:id="rId3"/>
    <sheet name="POSEBNI DIO" sheetId="10" r:id="rId4"/>
  </sheets>
  <definedNames>
    <definedName name="_GoBack" localSheetId="1">'OPĆI DIO-prihodi'!$B$35</definedName>
    <definedName name="_GoBack" localSheetId="2">'OPĆI DIO-RASHODI'!#REF!</definedName>
    <definedName name="_xlnm.Print_Area" localSheetId="2">'OPĆI DIO-RASHODI'!$A$1:$L$96</definedName>
    <definedName name="_xlnm.Print_Area" localSheetId="3">'POSEBNI DIO'!$A$1:$N$251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2" l="1"/>
  <c r="G5" i="12"/>
  <c r="G32" i="12"/>
  <c r="G31" i="12"/>
  <c r="H31" i="12" s="1"/>
  <c r="H32" i="12"/>
  <c r="I230" i="10"/>
  <c r="I229" i="10" s="1"/>
  <c r="I231" i="10"/>
  <c r="K32" i="15"/>
  <c r="K33" i="15"/>
  <c r="K34" i="15"/>
  <c r="K35" i="15"/>
  <c r="K36" i="15"/>
  <c r="K37" i="15"/>
  <c r="K31" i="15"/>
  <c r="I32" i="15"/>
  <c r="I33" i="15"/>
  <c r="I34" i="15"/>
  <c r="I35" i="15"/>
  <c r="I36" i="15"/>
  <c r="I37" i="15"/>
  <c r="I38" i="15"/>
  <c r="I31" i="15"/>
  <c r="G32" i="15"/>
  <c r="G33" i="15"/>
  <c r="G34" i="15"/>
  <c r="G35" i="15"/>
  <c r="G36" i="15"/>
  <c r="G37" i="15"/>
  <c r="G31" i="15"/>
  <c r="E35" i="15"/>
  <c r="J10" i="15"/>
  <c r="K10" i="15"/>
  <c r="H10" i="15"/>
  <c r="K6" i="15"/>
  <c r="K7" i="15"/>
  <c r="K8" i="15"/>
  <c r="K9" i="15"/>
  <c r="K11" i="15"/>
  <c r="K5" i="15"/>
  <c r="I6" i="15"/>
  <c r="I7" i="15"/>
  <c r="I8" i="15"/>
  <c r="I9" i="15"/>
  <c r="I10" i="15"/>
  <c r="I11" i="15"/>
  <c r="I5" i="15"/>
  <c r="G6" i="15"/>
  <c r="G7" i="15"/>
  <c r="G8" i="15"/>
  <c r="G9" i="15"/>
  <c r="G5" i="15"/>
  <c r="F10" i="15"/>
  <c r="G10" i="15" s="1"/>
  <c r="C26" i="15"/>
  <c r="E22" i="15"/>
  <c r="C22" i="15"/>
  <c r="E6" i="15"/>
  <c r="E7" i="15"/>
  <c r="E8" i="15"/>
  <c r="E9" i="15"/>
  <c r="E5" i="15"/>
  <c r="C6" i="15"/>
  <c r="C7" i="15"/>
  <c r="C8" i="15"/>
  <c r="C9" i="15"/>
  <c r="C10" i="15"/>
  <c r="C5" i="15"/>
  <c r="K59" i="12"/>
  <c r="L59" i="12"/>
  <c r="K49" i="12"/>
  <c r="J22" i="12"/>
  <c r="J16" i="12"/>
  <c r="J25" i="12"/>
  <c r="J31" i="12"/>
  <c r="J35" i="12"/>
  <c r="J36" i="12"/>
  <c r="J38" i="12"/>
  <c r="J42" i="12"/>
  <c r="J43" i="12"/>
  <c r="J45" i="12"/>
  <c r="J47" i="12"/>
  <c r="J5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4" i="12"/>
  <c r="I4" i="12"/>
  <c r="I49" i="12" s="1"/>
  <c r="J49" i="12" s="1"/>
  <c r="I59" i="12"/>
  <c r="J59" i="12"/>
  <c r="G59" i="12"/>
  <c r="H59" i="12"/>
  <c r="L55" i="12"/>
  <c r="L56" i="12"/>
  <c r="L57" i="12"/>
  <c r="L58" i="12"/>
  <c r="L54" i="12"/>
  <c r="J55" i="12"/>
  <c r="J56" i="12"/>
  <c r="J57" i="12"/>
  <c r="J58" i="12"/>
  <c r="J54" i="12"/>
  <c r="H55" i="12"/>
  <c r="H56" i="12"/>
  <c r="H57" i="12"/>
  <c r="H58" i="12"/>
  <c r="H54" i="12"/>
  <c r="F55" i="12"/>
  <c r="F56" i="12"/>
  <c r="F57" i="12"/>
  <c r="F58" i="12"/>
  <c r="F54" i="12"/>
  <c r="D55" i="12"/>
  <c r="D56" i="12"/>
  <c r="D57" i="12"/>
  <c r="D58" i="12"/>
  <c r="D54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K96" i="16"/>
  <c r="L96" i="16"/>
  <c r="I96" i="16"/>
  <c r="J96" i="16"/>
  <c r="L92" i="16"/>
  <c r="L93" i="16"/>
  <c r="L94" i="16"/>
  <c r="L95" i="16"/>
  <c r="L91" i="16"/>
  <c r="J92" i="16"/>
  <c r="J93" i="16"/>
  <c r="J94" i="16"/>
  <c r="J95" i="16"/>
  <c r="J91" i="16"/>
  <c r="H92" i="16"/>
  <c r="H93" i="16"/>
  <c r="H94" i="16"/>
  <c r="H95" i="16"/>
  <c r="H91" i="16"/>
  <c r="G96" i="16"/>
  <c r="H96" i="16" s="1"/>
  <c r="F92" i="16"/>
  <c r="F93" i="16"/>
  <c r="F94" i="16"/>
  <c r="F95" i="16"/>
  <c r="F91" i="16"/>
  <c r="D92" i="16"/>
  <c r="D93" i="16"/>
  <c r="D94" i="16"/>
  <c r="D95" i="16"/>
  <c r="D96" i="16"/>
  <c r="D91" i="16"/>
  <c r="K86" i="16"/>
  <c r="I4" i="16"/>
  <c r="I86" i="16" s="1"/>
  <c r="J86" i="16" s="1"/>
  <c r="L5" i="16"/>
  <c r="L15" i="16"/>
  <c r="L47" i="16"/>
  <c r="L51" i="16"/>
  <c r="L56" i="16"/>
  <c r="L59" i="16"/>
  <c r="L63" i="16"/>
  <c r="L64" i="16"/>
  <c r="L68" i="16"/>
  <c r="L81" i="16"/>
  <c r="L83" i="16"/>
  <c r="L86" i="16"/>
  <c r="J5" i="16"/>
  <c r="J15" i="16"/>
  <c r="J47" i="16"/>
  <c r="J51" i="16"/>
  <c r="J56" i="16"/>
  <c r="J59" i="16"/>
  <c r="J63" i="16"/>
  <c r="J64" i="16"/>
  <c r="J68" i="16"/>
  <c r="J81" i="16"/>
  <c r="J83" i="16"/>
  <c r="J84" i="16"/>
  <c r="L4" i="16"/>
  <c r="G68" i="16"/>
  <c r="G63" i="16" s="1"/>
  <c r="H63" i="16" s="1"/>
  <c r="G48" i="16"/>
  <c r="G47" i="16" s="1"/>
  <c r="G40" i="16"/>
  <c r="G28" i="16"/>
  <c r="G21" i="16"/>
  <c r="H21" i="16"/>
  <c r="G16" i="16"/>
  <c r="H16" i="16" s="1"/>
  <c r="G15" i="16"/>
  <c r="H15" i="16" s="1"/>
  <c r="G12" i="16"/>
  <c r="G6" i="16"/>
  <c r="H6" i="16"/>
  <c r="H7" i="16"/>
  <c r="H8" i="16"/>
  <c r="H9" i="16"/>
  <c r="H10" i="16"/>
  <c r="H11" i="16"/>
  <c r="H12" i="16"/>
  <c r="H13" i="16"/>
  <c r="H14" i="16"/>
  <c r="H17" i="16"/>
  <c r="H18" i="16"/>
  <c r="H19" i="16"/>
  <c r="H20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4" i="16"/>
  <c r="H65" i="16"/>
  <c r="H69" i="16"/>
  <c r="H77" i="16"/>
  <c r="H78" i="16"/>
  <c r="H79" i="16"/>
  <c r="H81" i="16"/>
  <c r="H83" i="16"/>
  <c r="H84" i="16"/>
  <c r="F51" i="16"/>
  <c r="F6" i="16"/>
  <c r="F10" i="16"/>
  <c r="F12" i="16"/>
  <c r="F16" i="16"/>
  <c r="F21" i="16"/>
  <c r="F28" i="16"/>
  <c r="F38" i="16"/>
  <c r="F40" i="16"/>
  <c r="F47" i="16"/>
  <c r="F48" i="16"/>
  <c r="F52" i="16"/>
  <c r="F54" i="16"/>
  <c r="F56" i="16"/>
  <c r="F57" i="16"/>
  <c r="F63" i="16"/>
  <c r="F68" i="16"/>
  <c r="F69" i="16"/>
  <c r="F77" i="16"/>
  <c r="F79" i="16"/>
  <c r="F81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H48" i="16"/>
  <c r="G5" i="16"/>
  <c r="H5" i="16" s="1"/>
  <c r="N228" i="10"/>
  <c r="L228" i="10"/>
  <c r="N210" i="10"/>
  <c r="L210" i="10"/>
  <c r="N175" i="10"/>
  <c r="L175" i="10"/>
  <c r="N170" i="10"/>
  <c r="L170" i="10"/>
  <c r="L157" i="10"/>
  <c r="N152" i="10"/>
  <c r="L152" i="10"/>
  <c r="N143" i="10"/>
  <c r="N136" i="10"/>
  <c r="L136" i="10"/>
  <c r="N131" i="10"/>
  <c r="L131" i="10"/>
  <c r="N117" i="10"/>
  <c r="N83" i="10"/>
  <c r="N72" i="10"/>
  <c r="N46" i="10"/>
  <c r="N36" i="10"/>
  <c r="N6" i="10"/>
  <c r="K143" i="10"/>
  <c r="L143" i="10" s="1"/>
  <c r="K117" i="10"/>
  <c r="L117" i="10" s="1"/>
  <c r="K83" i="10"/>
  <c r="L83" i="10" s="1"/>
  <c r="K72" i="10"/>
  <c r="L72" i="10" s="1"/>
  <c r="K46" i="10"/>
  <c r="L46" i="10" s="1"/>
  <c r="K36" i="10"/>
  <c r="L36" i="10" s="1"/>
  <c r="K6" i="10"/>
  <c r="L6" i="10" s="1"/>
  <c r="N82" i="10"/>
  <c r="N5" i="10"/>
  <c r="L197" i="10"/>
  <c r="N8" i="10"/>
  <c r="N33" i="10"/>
  <c r="N38" i="10"/>
  <c r="N43" i="10"/>
  <c r="N48" i="10"/>
  <c r="N59" i="10"/>
  <c r="N68" i="10"/>
  <c r="N71" i="10"/>
  <c r="N74" i="10"/>
  <c r="N79" i="10"/>
  <c r="N85" i="10"/>
  <c r="N109" i="10"/>
  <c r="N114" i="10"/>
  <c r="N119" i="10"/>
  <c r="N126" i="10"/>
  <c r="N133" i="10"/>
  <c r="N138" i="10"/>
  <c r="N145" i="10"/>
  <c r="N149" i="10"/>
  <c r="N154" i="10"/>
  <c r="N159" i="10"/>
  <c r="N167" i="10"/>
  <c r="N172" i="10"/>
  <c r="N177" i="10"/>
  <c r="N187" i="10"/>
  <c r="N192" i="10"/>
  <c r="N197" i="10"/>
  <c r="N200" i="10"/>
  <c r="N207" i="10"/>
  <c r="N212" i="10"/>
  <c r="N215" i="10"/>
  <c r="N217" i="10"/>
  <c r="N221" i="10"/>
  <c r="N224" i="10"/>
  <c r="N230" i="10"/>
  <c r="N235" i="10"/>
  <c r="N248" i="10"/>
  <c r="N252" i="10"/>
  <c r="N255" i="10"/>
  <c r="N265" i="10"/>
  <c r="L8" i="10"/>
  <c r="L33" i="10"/>
  <c r="L38" i="10"/>
  <c r="L43" i="10"/>
  <c r="L48" i="10"/>
  <c r="L59" i="10"/>
  <c r="L68" i="10"/>
  <c r="L71" i="10"/>
  <c r="L74" i="10"/>
  <c r="L79" i="10"/>
  <c r="L85" i="10"/>
  <c r="L109" i="10"/>
  <c r="L114" i="10"/>
  <c r="L119" i="10"/>
  <c r="L126" i="10"/>
  <c r="L133" i="10"/>
  <c r="L138" i="10"/>
  <c r="L145" i="10"/>
  <c r="L149" i="10"/>
  <c r="L154" i="10"/>
  <c r="L159" i="10"/>
  <c r="L167" i="10"/>
  <c r="L172" i="10"/>
  <c r="L177" i="10"/>
  <c r="L187" i="10"/>
  <c r="L192" i="10"/>
  <c r="L200" i="10"/>
  <c r="L207" i="10"/>
  <c r="L212" i="10"/>
  <c r="L215" i="10"/>
  <c r="L217" i="10"/>
  <c r="L221" i="10"/>
  <c r="L224" i="10"/>
  <c r="L230" i="10"/>
  <c r="L235" i="10"/>
  <c r="L248" i="10"/>
  <c r="L252" i="10"/>
  <c r="L265" i="10"/>
  <c r="I119" i="10"/>
  <c r="J119" i="10" s="1"/>
  <c r="I126" i="10"/>
  <c r="J126" i="10" s="1"/>
  <c r="I192" i="10"/>
  <c r="I191" i="10"/>
  <c r="J191" i="10" s="1"/>
  <c r="I256" i="10"/>
  <c r="J256" i="10" s="1"/>
  <c r="I259" i="10"/>
  <c r="I262" i="10"/>
  <c r="J262" i="10"/>
  <c r="I266" i="10"/>
  <c r="I265" i="10"/>
  <c r="J265" i="10" s="1"/>
  <c r="I49" i="10"/>
  <c r="I48" i="10" s="1"/>
  <c r="I184" i="10"/>
  <c r="I176" i="10"/>
  <c r="J176" i="10" s="1"/>
  <c r="I138" i="10"/>
  <c r="J138" i="10" s="1"/>
  <c r="I200" i="10"/>
  <c r="I199" i="10" s="1"/>
  <c r="I77" i="10"/>
  <c r="I74" i="10" s="1"/>
  <c r="J74" i="10" s="1"/>
  <c r="I75" i="10"/>
  <c r="I44" i="10"/>
  <c r="I43" i="10" s="1"/>
  <c r="I9" i="10"/>
  <c r="J9" i="10"/>
  <c r="I13" i="10"/>
  <c r="I18" i="10"/>
  <c r="J18" i="10" s="1"/>
  <c r="I28" i="10"/>
  <c r="J28" i="10"/>
  <c r="I34" i="10"/>
  <c r="J34" i="10" s="1"/>
  <c r="J268" i="10"/>
  <c r="H268" i="10"/>
  <c r="F268" i="10"/>
  <c r="J267" i="10"/>
  <c r="H267" i="10"/>
  <c r="F267" i="10"/>
  <c r="H266" i="10"/>
  <c r="F266" i="10"/>
  <c r="H265" i="10"/>
  <c r="F265" i="10"/>
  <c r="J264" i="10"/>
  <c r="H264" i="10"/>
  <c r="F264" i="10"/>
  <c r="J263" i="10"/>
  <c r="H263" i="10"/>
  <c r="F263" i="10"/>
  <c r="H262" i="10"/>
  <c r="F262" i="10"/>
  <c r="J261" i="10"/>
  <c r="H261" i="10"/>
  <c r="F261" i="10"/>
  <c r="J260" i="10"/>
  <c r="H260" i="10"/>
  <c r="F260" i="10"/>
  <c r="J259" i="10"/>
  <c r="H259" i="10"/>
  <c r="F259" i="10"/>
  <c r="J258" i="10"/>
  <c r="H258" i="10"/>
  <c r="F258" i="10"/>
  <c r="J257" i="10"/>
  <c r="H257" i="10"/>
  <c r="F257" i="10"/>
  <c r="H256" i="10"/>
  <c r="F256" i="10"/>
  <c r="H255" i="10"/>
  <c r="F255" i="10"/>
  <c r="H254" i="10"/>
  <c r="F254" i="10"/>
  <c r="H253" i="10"/>
  <c r="F253" i="10"/>
  <c r="G252" i="10"/>
  <c r="H252" i="10" s="1"/>
  <c r="F252" i="10"/>
  <c r="J200" i="10"/>
  <c r="I143" i="10"/>
  <c r="J143" i="10"/>
  <c r="I97" i="10"/>
  <c r="J97" i="10" s="1"/>
  <c r="I89" i="10"/>
  <c r="J89" i="10" s="1"/>
  <c r="I86" i="10"/>
  <c r="J86" i="10" s="1"/>
  <c r="I65" i="10"/>
  <c r="I59" i="10" s="1"/>
  <c r="J59" i="10" s="1"/>
  <c r="I56" i="10"/>
  <c r="J10" i="10"/>
  <c r="J11" i="10"/>
  <c r="J12" i="10"/>
  <c r="J14" i="10"/>
  <c r="J15" i="10"/>
  <c r="J16" i="10"/>
  <c r="J17" i="10"/>
  <c r="J19" i="10"/>
  <c r="J20" i="10"/>
  <c r="J21" i="10"/>
  <c r="J22" i="10"/>
  <c r="J23" i="10"/>
  <c r="J24" i="10"/>
  <c r="J25" i="10"/>
  <c r="J26" i="10"/>
  <c r="J27" i="10"/>
  <c r="J29" i="10"/>
  <c r="J30" i="10"/>
  <c r="J31" i="10"/>
  <c r="J32" i="10"/>
  <c r="J35" i="10"/>
  <c r="J38" i="10"/>
  <c r="J39" i="10"/>
  <c r="J40" i="10"/>
  <c r="J41" i="10"/>
  <c r="J42" i="10"/>
  <c r="J50" i="10"/>
  <c r="J51" i="10"/>
  <c r="J52" i="10"/>
  <c r="J53" i="10"/>
  <c r="J54" i="10"/>
  <c r="J55" i="10"/>
  <c r="J56" i="10"/>
  <c r="J57" i="10"/>
  <c r="J58" i="10"/>
  <c r="J60" i="10"/>
  <c r="J61" i="10"/>
  <c r="J62" i="10"/>
  <c r="J63" i="10"/>
  <c r="J64" i="10"/>
  <c r="J66" i="10"/>
  <c r="J67" i="10"/>
  <c r="J68" i="10"/>
  <c r="J69" i="10"/>
  <c r="J70" i="10"/>
  <c r="J71" i="10"/>
  <c r="J72" i="10"/>
  <c r="J73" i="10"/>
  <c r="J75" i="10"/>
  <c r="J76" i="10"/>
  <c r="J78" i="10"/>
  <c r="J79" i="10"/>
  <c r="J80" i="10"/>
  <c r="J81" i="10"/>
  <c r="J87" i="10"/>
  <c r="J88" i="10"/>
  <c r="J90" i="10"/>
  <c r="J91" i="10"/>
  <c r="J92" i="10"/>
  <c r="J93" i="10"/>
  <c r="J94" i="10"/>
  <c r="J95" i="10"/>
  <c r="J96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20" i="10"/>
  <c r="J121" i="10"/>
  <c r="J122" i="10"/>
  <c r="J123" i="10"/>
  <c r="J124" i="10"/>
  <c r="J125" i="10"/>
  <c r="J127" i="10"/>
  <c r="J128" i="10"/>
  <c r="J129" i="10"/>
  <c r="J130" i="10"/>
  <c r="J131" i="10"/>
  <c r="J132" i="10"/>
  <c r="J133" i="10"/>
  <c r="J134" i="10"/>
  <c r="J135" i="10"/>
  <c r="J139" i="10"/>
  <c r="J140" i="10"/>
  <c r="J141" i="10"/>
  <c r="J142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2" i="10"/>
  <c r="J193" i="10"/>
  <c r="J194" i="10"/>
  <c r="J195" i="10"/>
  <c r="J196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2" i="10"/>
  <c r="J223" i="10"/>
  <c r="J224" i="10"/>
  <c r="J225" i="10"/>
  <c r="J226" i="10"/>
  <c r="J227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7" i="10"/>
  <c r="H38" i="10"/>
  <c r="H39" i="10"/>
  <c r="H40" i="10"/>
  <c r="H41" i="10"/>
  <c r="H42" i="10"/>
  <c r="H43" i="10"/>
  <c r="H44" i="10"/>
  <c r="H45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3" i="10"/>
  <c r="H74" i="10"/>
  <c r="H75" i="10"/>
  <c r="H76" i="10"/>
  <c r="H77" i="10"/>
  <c r="H78" i="10"/>
  <c r="H79" i="10"/>
  <c r="H80" i="10"/>
  <c r="H81" i="10"/>
  <c r="H85" i="10"/>
  <c r="H86" i="10"/>
  <c r="H87" i="10"/>
  <c r="H88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E85" i="10"/>
  <c r="F85" i="10" s="1"/>
  <c r="E5" i="10"/>
  <c r="F5" i="10" s="1"/>
  <c r="C59" i="12"/>
  <c r="D59" i="12" s="1"/>
  <c r="C5" i="12"/>
  <c r="C96" i="16"/>
  <c r="C4" i="16"/>
  <c r="D4" i="16"/>
  <c r="D10" i="15"/>
  <c r="E10" i="15" s="1"/>
  <c r="E96" i="16"/>
  <c r="F96" i="16" s="1"/>
  <c r="E5" i="12"/>
  <c r="F5" i="12" s="1"/>
  <c r="E15" i="16"/>
  <c r="F15" i="16" s="1"/>
  <c r="E5" i="16"/>
  <c r="F5" i="16" s="1"/>
  <c r="G235" i="10"/>
  <c r="H235" i="10" s="1"/>
  <c r="G143" i="10"/>
  <c r="G118" i="10"/>
  <c r="H118" i="10" s="1"/>
  <c r="G84" i="10"/>
  <c r="H84" i="10" s="1"/>
  <c r="G89" i="10"/>
  <c r="H89" i="10" s="1"/>
  <c r="G72" i="10"/>
  <c r="H72" i="10" s="1"/>
  <c r="G47" i="10"/>
  <c r="H47" i="10" s="1"/>
  <c r="G36" i="10"/>
  <c r="H36" i="10" s="1"/>
  <c r="G7" i="10"/>
  <c r="H7" i="10" s="1"/>
  <c r="E84" i="16"/>
  <c r="E83" i="16" s="1"/>
  <c r="E6" i="12"/>
  <c r="F6" i="12"/>
  <c r="E59" i="12"/>
  <c r="F59" i="12" s="1"/>
  <c r="B31" i="15"/>
  <c r="B34" i="15" s="1"/>
  <c r="C34" i="15" s="1"/>
  <c r="D31" i="15"/>
  <c r="E31" i="15" s="1"/>
  <c r="B10" i="15"/>
  <c r="B11" i="15" s="1"/>
  <c r="B19" i="15"/>
  <c r="D19" i="15"/>
  <c r="B32" i="15"/>
  <c r="C32" i="15" s="1"/>
  <c r="D32" i="15"/>
  <c r="E32" i="15" s="1"/>
  <c r="B33" i="15"/>
  <c r="C33" i="15" s="1"/>
  <c r="D33" i="15"/>
  <c r="E33" i="15" s="1"/>
  <c r="B36" i="15"/>
  <c r="C36" i="15" s="1"/>
  <c r="D36" i="15"/>
  <c r="E36" i="15" s="1"/>
  <c r="G71" i="10"/>
  <c r="H71" i="10" s="1"/>
  <c r="B35" i="15"/>
  <c r="C35" i="15" s="1"/>
  <c r="J65" i="10"/>
  <c r="J49" i="10"/>
  <c r="J13" i="10"/>
  <c r="G83" i="10"/>
  <c r="H83" i="10" s="1"/>
  <c r="J45" i="10"/>
  <c r="D35" i="15"/>
  <c r="D37" i="15" s="1"/>
  <c r="E37" i="15" s="1"/>
  <c r="C4" i="12"/>
  <c r="D4" i="12" s="1"/>
  <c r="D5" i="12"/>
  <c r="E4" i="12"/>
  <c r="E49" i="12" s="1"/>
  <c r="F49" i="12" s="1"/>
  <c r="E4" i="16"/>
  <c r="F4" i="16" s="1"/>
  <c r="C86" i="16"/>
  <c r="D86" i="16"/>
  <c r="M4" i="10"/>
  <c r="N4" i="10"/>
  <c r="C49" i="12"/>
  <c r="D49" i="12" s="1"/>
  <c r="H5" i="12"/>
  <c r="I175" i="10"/>
  <c r="J175" i="10" s="1"/>
  <c r="K82" i="10"/>
  <c r="L82" i="10" s="1"/>
  <c r="H143" i="10"/>
  <c r="I190" i="10"/>
  <c r="J190" i="10" s="1"/>
  <c r="J266" i="10"/>
  <c r="G46" i="10"/>
  <c r="H46" i="10" s="1"/>
  <c r="F83" i="16" l="1"/>
  <c r="E86" i="16"/>
  <c r="F86" i="16" s="1"/>
  <c r="J43" i="10"/>
  <c r="I37" i="10"/>
  <c r="J37" i="10" s="1"/>
  <c r="I36" i="10"/>
  <c r="J36" i="10" s="1"/>
  <c r="G4" i="16"/>
  <c r="H47" i="16"/>
  <c r="C11" i="15"/>
  <c r="B23" i="15"/>
  <c r="C23" i="15" s="1"/>
  <c r="J229" i="10"/>
  <c r="I228" i="10"/>
  <c r="J199" i="10"/>
  <c r="I198" i="10"/>
  <c r="J48" i="10"/>
  <c r="I47" i="10"/>
  <c r="I85" i="10"/>
  <c r="I255" i="10"/>
  <c r="F4" i="12"/>
  <c r="E84" i="10"/>
  <c r="B37" i="15"/>
  <c r="C37" i="15" s="1"/>
  <c r="I33" i="10"/>
  <c r="J33" i="10" s="1"/>
  <c r="J4" i="16"/>
  <c r="J4" i="12"/>
  <c r="C31" i="15"/>
  <c r="G6" i="10"/>
  <c r="I118" i="10"/>
  <c r="D34" i="15"/>
  <c r="E34" i="15" s="1"/>
  <c r="G82" i="10"/>
  <c r="H82" i="10" s="1"/>
  <c r="D11" i="15"/>
  <c r="J77" i="10"/>
  <c r="F11" i="15"/>
  <c r="G11" i="15" s="1"/>
  <c r="K5" i="10"/>
  <c r="G4" i="12"/>
  <c r="I8" i="10"/>
  <c r="I137" i="10"/>
  <c r="J44" i="10"/>
  <c r="H68" i="16"/>
  <c r="J85" i="10" l="1"/>
  <c r="I84" i="10"/>
  <c r="E83" i="10"/>
  <c r="F84" i="10"/>
  <c r="I46" i="10"/>
  <c r="J46" i="10" s="1"/>
  <c r="J47" i="10"/>
  <c r="J228" i="10"/>
  <c r="I221" i="10"/>
  <c r="J221" i="10" s="1"/>
  <c r="L5" i="10"/>
  <c r="K4" i="10"/>
  <c r="L4" i="10" s="1"/>
  <c r="I7" i="10"/>
  <c r="J8" i="10"/>
  <c r="I117" i="10"/>
  <c r="J117" i="10" s="1"/>
  <c r="J118" i="10"/>
  <c r="G86" i="16"/>
  <c r="H86" i="16" s="1"/>
  <c r="H4" i="16"/>
  <c r="J137" i="10"/>
  <c r="I136" i="10"/>
  <c r="J136" i="10" s="1"/>
  <c r="H4" i="12"/>
  <c r="G49" i="12"/>
  <c r="H49" i="12" s="1"/>
  <c r="E11" i="15"/>
  <c r="D23" i="15"/>
  <c r="E23" i="15" s="1"/>
  <c r="H6" i="10"/>
  <c r="G5" i="10"/>
  <c r="J255" i="10"/>
  <c r="I254" i="10"/>
  <c r="I197" i="10"/>
  <c r="J197" i="10" s="1"/>
  <c r="J198" i="10"/>
  <c r="H5" i="10" l="1"/>
  <c r="G4" i="10"/>
  <c r="H4" i="10" s="1"/>
  <c r="I6" i="10"/>
  <c r="J7" i="10"/>
  <c r="E82" i="10"/>
  <c r="F83" i="10"/>
  <c r="I253" i="10"/>
  <c r="J254" i="10"/>
  <c r="J84" i="10"/>
  <c r="I83" i="10"/>
  <c r="I252" i="10" l="1"/>
  <c r="J252" i="10" s="1"/>
  <c r="J253" i="10"/>
  <c r="J6" i="10"/>
  <c r="I5" i="10"/>
  <c r="I82" i="10"/>
  <c r="J82" i="10" s="1"/>
  <c r="J83" i="10"/>
  <c r="E4" i="10"/>
  <c r="F4" i="10" s="1"/>
  <c r="F82" i="10"/>
  <c r="J5" i="10" l="1"/>
  <c r="I4" i="10"/>
  <c r="J4" i="10" s="1"/>
</calcChain>
</file>

<file path=xl/sharedStrings.xml><?xml version="1.0" encoding="utf-8"?>
<sst xmlns="http://schemas.openxmlformats.org/spreadsheetml/2006/main" count="694" uniqueCount="356">
  <si>
    <t>BROJČANA OZNAKA I NAZIV</t>
  </si>
  <si>
    <t>1</t>
  </si>
  <si>
    <t xml:space="preserve">Program: </t>
  </si>
  <si>
    <t xml:space="preserve">AKTIVNOST: </t>
  </si>
  <si>
    <t>3121</t>
  </si>
  <si>
    <t>321</t>
  </si>
  <si>
    <t>NAKNADE TROŠKOVA ZAPOSLENIMA</t>
  </si>
  <si>
    <t>3212</t>
  </si>
  <si>
    <t>3211</t>
  </si>
  <si>
    <t>SLUŽBENA PUTOVANJA</t>
  </si>
  <si>
    <t>329</t>
  </si>
  <si>
    <t>OST.NESPOM.RASHODI POSLOVANJA</t>
  </si>
  <si>
    <t>372</t>
  </si>
  <si>
    <t>OSTALE NAKNADE GRAĐANIMA I KUČANSTVIMA IZ PRORAČUNA</t>
  </si>
  <si>
    <t>323</t>
  </si>
  <si>
    <t>RASHODI ZA USLUGE</t>
  </si>
  <si>
    <t>3233</t>
  </si>
  <si>
    <t>3299</t>
  </si>
  <si>
    <t>3237</t>
  </si>
  <si>
    <t>INTELEKTUALNE I OSOBNE  USLUGE</t>
  </si>
  <si>
    <t>3239</t>
  </si>
  <si>
    <t>OSTALE USLUGE</t>
  </si>
  <si>
    <t>3232</t>
  </si>
  <si>
    <t>USLUGE TEKUĆEG I INVESTICIJSKOG ODRŽAVANJA</t>
  </si>
  <si>
    <t>4221</t>
  </si>
  <si>
    <t>UREDSKA OPREMA I NAMJEŠTAJ</t>
  </si>
  <si>
    <t>3238</t>
  </si>
  <si>
    <t>RAČUNALNE USLUGE</t>
  </si>
  <si>
    <t>OSTALI NESPOMENUTI RASHODI POSLOVANJA</t>
  </si>
  <si>
    <t>343</t>
  </si>
  <si>
    <t>OSTALI FINANCIJSKI RASHODI</t>
  </si>
  <si>
    <t>3431</t>
  </si>
  <si>
    <t>BANKARSKE USLUGE I USLUGE PLATNOG PROMETA</t>
  </si>
  <si>
    <t>3213</t>
  </si>
  <si>
    <t>STRUČNO USAVRŠAVANJE ZAPOSLENIKA</t>
  </si>
  <si>
    <t>322</t>
  </si>
  <si>
    <t>RASHODI ZA MATERIJAL I ENERG.</t>
  </si>
  <si>
    <t>3227</t>
  </si>
  <si>
    <t>SLUŽBENA, RADNA I ZAŠTITNA ODJEĆA I OBUĆA</t>
  </si>
  <si>
    <t>3234</t>
  </si>
  <si>
    <t>3236</t>
  </si>
  <si>
    <t>3223</t>
  </si>
  <si>
    <t>ENERGIJA</t>
  </si>
  <si>
    <t>USLUGE PROMIDŽBE I INFORMIRANJA</t>
  </si>
  <si>
    <t>3221</t>
  </si>
  <si>
    <t>UREDSKI MATERIJAL I OSTALI MATERIJALNI RASHODI</t>
  </si>
  <si>
    <t>3224</t>
  </si>
  <si>
    <t>MAT.I DIJELOVI ZA TEKUĆE I INVEST.ODRŽAVANJE</t>
  </si>
  <si>
    <t>3225</t>
  </si>
  <si>
    <t>SITNI INVENTAR I AUTO GUME</t>
  </si>
  <si>
    <t>3231</t>
  </si>
  <si>
    <t>USLUGE TELEFONA, POŠTE I PRIJEVOZA</t>
  </si>
  <si>
    <t>KOMUNALNE USLUGE</t>
  </si>
  <si>
    <t>PRISTOJBE I NAKNADE</t>
  </si>
  <si>
    <t>ČLANARINE</t>
  </si>
  <si>
    <t>3222</t>
  </si>
  <si>
    <t>MATERIJAL I SIROVINE</t>
  </si>
  <si>
    <t>ZDRAVSTVENE I VETERINARSKE USLUGE</t>
  </si>
  <si>
    <t>424</t>
  </si>
  <si>
    <t>KNJIGE,UMJ.DJELA I OST.IZLOŽB.VRIJEDN.</t>
  </si>
  <si>
    <t>4241</t>
  </si>
  <si>
    <t>KNJIGE</t>
  </si>
  <si>
    <t>3722</t>
  </si>
  <si>
    <t>PRIJEVOZ UČENIKA</t>
  </si>
  <si>
    <t>IZVOR FINANCIRANJA</t>
  </si>
  <si>
    <t xml:space="preserve">Račun prihoda/
primitka </t>
  </si>
  <si>
    <t>Naziv računa</t>
  </si>
  <si>
    <t>Prihodi iz nadležnog proračuna i od HZZO-a temeljem ugovornih obveza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</si>
  <si>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</si>
  <si>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</si>
  <si>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</si>
  <si>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Donacije od pravnih i fizičkih osoba izvan općeg proračuna</t>
  </si>
  <si>
    <t>Prihodi po posebnim propisima</t>
  </si>
  <si>
    <t>Sufinanciranje cijene usluge, participacije i slično</t>
  </si>
  <si>
    <t>Pomoći iz inozemstva i od subjekata unutar općeg proračuna</t>
  </si>
  <si>
    <t>Pomoći od izvanproračunskih korisnika</t>
  </si>
  <si>
    <t>Pomoći proračunskim korisnicima iz proračuna koji im nije nadležan</t>
  </si>
  <si>
    <t xml:space="preserve">UKUPNO PRIHODI </t>
  </si>
  <si>
    <t>Račun rashoda/
izdatka</t>
  </si>
  <si>
    <t>Rashodi za zaposlene</t>
  </si>
  <si>
    <t>Plaće</t>
  </si>
  <si>
    <t>Plaće za redovan rad</t>
  </si>
  <si>
    <t xml:space="preserve">Ostali rashodi za zaposlene 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</si>
  <si>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</si>
  <si>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</si>
  <si>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</si>
  <si>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</si>
  <si>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</si>
  <si>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</si>
  <si>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</si>
  <si>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</si>
  <si>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</si>
  <si>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</si>
  <si>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</si>
  <si>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</si>
  <si>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</si>
  <si>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</si>
  <si>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</si>
  <si>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</si>
  <si>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</si>
  <si>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</si>
  <si>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</si>
  <si>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</si>
  <si>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</si>
  <si>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</si>
  <si>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</si>
  <si>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</si>
  <si>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Naknade troškova osobama izvan radnog odnosa </t>
  </si>
  <si>
    <t>Ostali nespomenuti rashodi poslovanja</t>
  </si>
  <si>
    <t>Premija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</si>
  <si>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</si>
  <si>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</si>
  <si>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</si>
  <si>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</si>
  <si>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</si>
  <si>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</si>
  <si>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</si>
  <si>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</si>
  <si>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</si>
  <si>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</si>
  <si>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</si>
  <si>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</si>
  <si>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Sportska i glazbena oprema</t>
  </si>
  <si>
    <t>Uređaji,strojevi i oprema za ostale namjene</t>
  </si>
  <si>
    <t>Knjige</t>
  </si>
  <si>
    <t>UKUPNO RASHODI</t>
  </si>
  <si>
    <t>3293</t>
  </si>
  <si>
    <t>Plaće za prekovremeni rad</t>
  </si>
  <si>
    <t>Plaće za posebne uvjete rada</t>
  </si>
  <si>
    <t>Tekuće pomoći proračunskim korisnicima dr. proračuna</t>
  </si>
  <si>
    <t>Tekući prijenosi između između prorač.korisnika istog proračuna</t>
  </si>
  <si>
    <t>Ostale naknade građanima i kućanstvima iz proračuna</t>
  </si>
  <si>
    <t>Mjerni i kontrolni uređaji</t>
  </si>
  <si>
    <t>Rashodi za nabavu nefinancijske imovine</t>
  </si>
  <si>
    <t>Licence</t>
  </si>
  <si>
    <t>Knjige, umjetnička djela i ostalie izložb.vrijednosti</t>
  </si>
  <si>
    <t>Tisak</t>
  </si>
  <si>
    <t>Tekuće pomoći proračunskim korisnicima iz proračuna koji im nije nadležan</t>
  </si>
  <si>
    <t>Kapitalne pomoći proračunskim korisnicima iz proračuna koji im nije nadležan</t>
  </si>
  <si>
    <t xml:space="preserve">Pomoći temeljem prijenosa EU sredstava </t>
  </si>
  <si>
    <t>Tekuće pomoćći temeljem prijenosa EU sredstava</t>
  </si>
  <si>
    <t>Prihodi iz proračuna za financiranje redovne djelatnosti</t>
  </si>
  <si>
    <t>Prihodi od imovine</t>
  </si>
  <si>
    <t>Prihodi od financijske imovine - kamate a vista</t>
  </si>
  <si>
    <t>Prihodi od nefinancijske imovine - najam</t>
  </si>
  <si>
    <t>Prihodi od administrativnih pristojbi i po posebnim propisima</t>
  </si>
  <si>
    <t>Prihodi od prodaje robe i pruženih usluga</t>
  </si>
  <si>
    <t>Tekuće donacije  od pravnih i fizičkih osoba izvan općeg proračuna</t>
  </si>
  <si>
    <t xml:space="preserve">PRIHODI PO IZVORIMA FINANCIRANJA </t>
  </si>
  <si>
    <t>Donacije</t>
  </si>
  <si>
    <t xml:space="preserve">Prihodi za posebne namjene </t>
  </si>
  <si>
    <t>Pomoći</t>
  </si>
  <si>
    <t>Vlastiti prihodi</t>
  </si>
  <si>
    <t xml:space="preserve">Sveukupno </t>
  </si>
  <si>
    <t>Tekuće pomoći od izvanproračunskih korisnika</t>
  </si>
  <si>
    <t>Kamate na oročena sredstva</t>
  </si>
  <si>
    <t>Prihodi od zakupa i iznajmljivanja imovine</t>
  </si>
  <si>
    <t>Rashodi za nabavu neproizvedene dugotrajne imovine</t>
  </si>
  <si>
    <t xml:space="preserve">RASHODI PO IZVORIMA FINANCIRANJA </t>
  </si>
  <si>
    <t>MATERIJALNI RASHODI</t>
  </si>
  <si>
    <t>RASHODI POSLOVANJA</t>
  </si>
  <si>
    <t>FINANCIJSKI RASHODI</t>
  </si>
  <si>
    <t>NAKNADA GRAĐANIMA I KUĆANSTVIMA</t>
  </si>
  <si>
    <t>RASHODI ZA NABAVU PROIZVEDENE DUGOTRAJNE IMOVINE</t>
  </si>
  <si>
    <t>RASHODI ZA NABAVU NEFINANCIJSKE IMOVINE</t>
  </si>
  <si>
    <t>SAŽETAK</t>
  </si>
  <si>
    <t>A. RAČUN PRIHODA I RASHODA</t>
  </si>
  <si>
    <t>OPIS</t>
  </si>
  <si>
    <t>6 PRIHODI POSLOVANJA</t>
  </si>
  <si>
    <t>7 PRIHODI OD PRODAJE NEFINANCIJSKE IMOVINE</t>
  </si>
  <si>
    <t>UKUPNO PRIHODI</t>
  </si>
  <si>
    <t>3 RASHODI POSLOVANJA</t>
  </si>
  <si>
    <t>4 RASHODI ZA NABAVU NEFINANCIJSKE IMOVINE</t>
  </si>
  <si>
    <t>Razlika</t>
  </si>
  <si>
    <t>B. RAČUN FINANCIRANJA</t>
  </si>
  <si>
    <t>8 PRIMICI OD FINANCIJSKE IMOVINE I ZADUŽIVANJA</t>
  </si>
  <si>
    <t>5 IZDACI ZA FINANCIJSKU IMOVINU I OTPLATE ZAJMOVA</t>
  </si>
  <si>
    <t>NETO FINANCIRANJE</t>
  </si>
  <si>
    <t>REKAPITULACIJA</t>
  </si>
  <si>
    <t>UKUPNI PRIHODI</t>
  </si>
  <si>
    <t>VIŠAK PRETHODNIH GODINA</t>
  </si>
  <si>
    <t>PRIMICI OD FINANCIJSKE IMOVINE I ZADUŽIVANJA</t>
  </si>
  <si>
    <t>UKUPNO RASPOLOŽIVA SREDSTVA</t>
  </si>
  <si>
    <t>UKUPNI RASHODI</t>
  </si>
  <si>
    <t>IZDACI ZA FINANCIJSKU IMOVINU I OTPLATU ZAJMOVA</t>
  </si>
  <si>
    <t>UKUPNO RASPOREĐENA SREDSTVA</t>
  </si>
  <si>
    <t>C. RASPOLOŽIVA SREDSTVA IZ PRETHODNE GODINE</t>
  </si>
  <si>
    <t>VIŠAK / MANJAK IZ PRETHODNE GODINE KOJI ĆE SE POKRITI U TEKUĆOJ GODINI</t>
  </si>
  <si>
    <t>VIŠAK / MANJAK + RASPOLOŽIVA SREDSTVA IZ PRETHODNIH GODINA + NETO FINANCIRANJE</t>
  </si>
  <si>
    <t>D. INFORMACIJA O UKUPNOM VIŠKU/MANJKU DONESENOM IZ PRETHODNE GODINE</t>
  </si>
  <si>
    <t>UKUPAN DONOS VIŠKA / MANJKA IZ PRETHODNE GODINE</t>
  </si>
  <si>
    <t>Prihodi od prodaje nefinancijske imovine</t>
  </si>
  <si>
    <t>Prihodi od prodaje neproizvedene dugotrajne imovine</t>
  </si>
  <si>
    <t>Prihodi od prodaje materijalne imovine-prirodnih bogatstava</t>
  </si>
  <si>
    <t>Prihodi od prodaje proizvedene dugotrajne imovine</t>
  </si>
  <si>
    <t>Prihodi od prodaje građevinskih objekata</t>
  </si>
  <si>
    <t>Prihodi od prodaje postrojenja i opreme</t>
  </si>
  <si>
    <t>Prihodi od prodaje prijevoznih sredstava</t>
  </si>
  <si>
    <t>Primici od financijske imovine i zaduživanja</t>
  </si>
  <si>
    <t>Primljeni povrati glavnica danih zajmova i depozita</t>
  </si>
  <si>
    <t>Primici od povrata depozita i jamčevnih pologa</t>
  </si>
  <si>
    <t>Primici od prodaje dionica i udjela u glavnici</t>
  </si>
  <si>
    <t>Primici od prodaje dionica i udjela u glavnici trg.druš.u js</t>
  </si>
  <si>
    <t>Primici od zaduživanja</t>
  </si>
  <si>
    <t>Primlj.krediti i zajmovi  od kredit.i ost.financ.inst.izv.js</t>
  </si>
  <si>
    <t>Prihodi poslovanja</t>
  </si>
  <si>
    <t>Izdaci za financijsku imovinu i otplate zajmova</t>
  </si>
  <si>
    <t>Izdaci za otplate glavnica primljenih kredita i zajmova</t>
  </si>
  <si>
    <t>Otplate gl.primlj.kred.i zajm.od kred.i ost.fin.inst.izv.js</t>
  </si>
  <si>
    <t>Izvor financiranja</t>
  </si>
  <si>
    <t>Naziv izvora financiranja</t>
  </si>
  <si>
    <t xml:space="preserve">
Izvršenje 2021. </t>
  </si>
  <si>
    <t xml:space="preserve">Izvršenje 2021. </t>
  </si>
  <si>
    <t xml:space="preserve">Ostvarenje 2021. </t>
  </si>
  <si>
    <t xml:space="preserve">Prihodi od pruženih usluga </t>
  </si>
  <si>
    <t>Ostale naknade troškova zaposlenima</t>
  </si>
  <si>
    <t>Troškovi sudskih postupaka</t>
  </si>
  <si>
    <t>Zatezne kamate</t>
  </si>
  <si>
    <t>Ostala nematerijalna imovina</t>
  </si>
  <si>
    <t>Ulaganje u računalne programe</t>
  </si>
  <si>
    <t>Kapitalne donacije</t>
  </si>
  <si>
    <t>Tekući prijenosi između proračunskih korisnika istog proračuna</t>
  </si>
  <si>
    <t>Kapitalne pomoći iz državnog proračuna -EU</t>
  </si>
  <si>
    <t>Redovna djelatnost OŠ MINIMALNI STANDARDI</t>
  </si>
  <si>
    <t>Materijalni rashodi OŠ po kriterijima</t>
  </si>
  <si>
    <t>IZVRŠENJE 2021</t>
  </si>
  <si>
    <t>A210101</t>
  </si>
  <si>
    <t>A210102</t>
  </si>
  <si>
    <t>REPREZENTACIJA</t>
  </si>
  <si>
    <t>OSTALE NAKNADE</t>
  </si>
  <si>
    <t>ZAKUPNINE I NAJAMNINE</t>
  </si>
  <si>
    <t>A210104</t>
  </si>
  <si>
    <t>Plaće i drugi rashodi za zaposlene osnovnih škola</t>
  </si>
  <si>
    <t>RASHODI ZA ZAPOSLENE</t>
  </si>
  <si>
    <t>PLAĆE ZA REDOVAN RAD</t>
  </si>
  <si>
    <t>PLAĆE ZA REDOVAN RAD - PO PRESUDI</t>
  </si>
  <si>
    <t>OSTALI RASHODI ZA ZAPOSLENE</t>
  </si>
  <si>
    <t>DOPRINOSI NA PLAĆE</t>
  </si>
  <si>
    <t>DOPRINOSI ZA OBVEZNO ZDRAVSTVENO OSIGURANJE</t>
  </si>
  <si>
    <t>DOPRINOSI ZA OBVEZNO ZDRAVSTVENO OSIGURANJE U SLUČAJU NEZAPOSLENOSTI</t>
  </si>
  <si>
    <t>NAKNADE ZA PRIJEVOZ, RAD NA TERENU I ODVOJEN ŽIVOT</t>
  </si>
  <si>
    <t>TROŠKOVI SUDSKIH POSTUPAKA</t>
  </si>
  <si>
    <t>ZATEZNE KAMATE</t>
  </si>
  <si>
    <t>Programi red. Djelatnost OŠ - iznad standarda</t>
  </si>
  <si>
    <t>A210201</t>
  </si>
  <si>
    <t>Materijalni rashodi po stvarnom trošku - iznad standarda</t>
  </si>
  <si>
    <t>PREMIJE OSIGURANJA</t>
  </si>
  <si>
    <t>Obrazovanje iznad standarda</t>
  </si>
  <si>
    <t>ŠKOLSKA KUHINJA</t>
  </si>
  <si>
    <t>A230107</t>
  </si>
  <si>
    <t>Produženi boravak</t>
  </si>
  <si>
    <t>A230115</t>
  </si>
  <si>
    <t>Ostali programi i projekti</t>
  </si>
  <si>
    <t>A230116</t>
  </si>
  <si>
    <t>Školski list, časopisi i knjige</t>
  </si>
  <si>
    <t>A230184</t>
  </si>
  <si>
    <t>Zavičajna nastava</t>
  </si>
  <si>
    <t>A230189</t>
  </si>
  <si>
    <t>Mentorstvo</t>
  </si>
  <si>
    <t xml:space="preserve">PLAĆE ZA REDOVAN RAD </t>
  </si>
  <si>
    <t>Program obrazovanja iznad standarda</t>
  </si>
  <si>
    <t>A230203</t>
  </si>
  <si>
    <t>Medni dani</t>
  </si>
  <si>
    <t>Opremanje u osnovnim školama</t>
  </si>
  <si>
    <t>POSTROJENA I OPREMA</t>
  </si>
  <si>
    <t>K240501</t>
  </si>
  <si>
    <t>Školski namještaj i oprema</t>
  </si>
  <si>
    <t>MOZAIK 4</t>
  </si>
  <si>
    <t>T901801</t>
  </si>
  <si>
    <t>Provedba projekta MOZAIK 4</t>
  </si>
  <si>
    <t>K240502</t>
  </si>
  <si>
    <t>Opremanje knjižnice</t>
  </si>
  <si>
    <t>Rashodi za dodatna ulaganja na nefinancijskoj imovini</t>
  </si>
  <si>
    <t>Dodatna ulaganja na građevinskim objektima</t>
  </si>
  <si>
    <t>OSTVARENJE/ IZVRŠENJE 2021</t>
  </si>
  <si>
    <t>IZVORNI PLAN 2022</t>
  </si>
  <si>
    <t xml:space="preserve">Izvorni plan 2022. </t>
  </si>
  <si>
    <t>Izvorni plan 2022</t>
  </si>
  <si>
    <t>Izvorni plan 2022.</t>
  </si>
  <si>
    <t>RASHODI ZA MATERIJAL I ENERGIJU</t>
  </si>
  <si>
    <t>A230202</t>
  </si>
  <si>
    <t>Građanski odgoj</t>
  </si>
  <si>
    <t>Prihodi od prodaje kratkotrajne nefinancijske imovine</t>
  </si>
  <si>
    <t>Tekuće donacije</t>
  </si>
  <si>
    <t>Tekuće donacije u naravi</t>
  </si>
  <si>
    <t xml:space="preserve">Ostali rashodi </t>
  </si>
  <si>
    <t>Naknade šteta pravnim i fizičkim osobama</t>
  </si>
  <si>
    <t>OŠ JURŠIĆI</t>
  </si>
  <si>
    <t>Materijalni rashodi po stvarnom trošku</t>
  </si>
  <si>
    <t>PLAĆE ZA PREKOVREMENI RAD</t>
  </si>
  <si>
    <t>PLAĆE ZA POSEBNE UVJETE RADA</t>
  </si>
  <si>
    <t>A230119</t>
  </si>
  <si>
    <t>Nagrade za učenike</t>
  </si>
  <si>
    <t>A230163</t>
  </si>
  <si>
    <t>Izleti i terenska nastava</t>
  </si>
  <si>
    <t>RASHODI ZA NABAVU NEFINANCIJKE IMOVINE</t>
  </si>
  <si>
    <t>RASSHODI ZA NABAVU PROIZVEDENE DUGOTRAJNE IMOVINE</t>
  </si>
  <si>
    <t>A230109</t>
  </si>
  <si>
    <t>Mala glagoljaška akademija</t>
  </si>
  <si>
    <t>Rashodi poslovanja</t>
  </si>
  <si>
    <t>A230130</t>
  </si>
  <si>
    <t>Izborni i dodatni programi</t>
  </si>
  <si>
    <t>RASHODI ZA METRIJAL I ENERGIJU</t>
  </si>
  <si>
    <t>A230135</t>
  </si>
  <si>
    <t>Školsko sportsko natjecanje</t>
  </si>
  <si>
    <t>Investicijsko održavanje osnovnih škola</t>
  </si>
  <si>
    <t>A240101</t>
  </si>
  <si>
    <t>MATERIJALONI RASHODI</t>
  </si>
  <si>
    <t>Opći prihodi i primici</t>
  </si>
  <si>
    <t>Prihodi za posebne namjene</t>
  </si>
  <si>
    <t xml:space="preserve">FINANCIJSKI PLAN ZA 2023. GODINU
PO PROGRAMSKOJ I  EKONOMSKOJ KLASIFIKACIJI I IZVORIMA FINANCIRANJA </t>
  </si>
  <si>
    <t>IZVRŠENJE 2021 euro</t>
  </si>
  <si>
    <t>2a</t>
  </si>
  <si>
    <t>IZVORNI PLAN 2022 euro</t>
  </si>
  <si>
    <t>3a</t>
  </si>
  <si>
    <t>PLAN 2023</t>
  </si>
  <si>
    <t>PLAN 2023     euro</t>
  </si>
  <si>
    <t>4a</t>
  </si>
  <si>
    <t>Provedba projekta MOZAIK 5</t>
  </si>
  <si>
    <t>T921101</t>
  </si>
  <si>
    <t>MOZAIK 5</t>
  </si>
  <si>
    <t>PROJEKCIJA   2024</t>
  </si>
  <si>
    <t>PROJEKCIJA  2024 euro</t>
  </si>
  <si>
    <t>PROJEKCIJA  2025</t>
  </si>
  <si>
    <t>PROJEKCIJA  2025 euro</t>
  </si>
  <si>
    <t>5a</t>
  </si>
  <si>
    <t>6a</t>
  </si>
  <si>
    <t>Izvršenje 2021 euro</t>
  </si>
  <si>
    <t>Izvorni plan 2022 euro</t>
  </si>
  <si>
    <t>Proračun 2023</t>
  </si>
  <si>
    <t>Proračun 2023 euro</t>
  </si>
  <si>
    <t>Projekcija 2024</t>
  </si>
  <si>
    <t>Projekcija 2024 euro</t>
  </si>
  <si>
    <t>Projekcija 2025</t>
  </si>
  <si>
    <t>Projekcija 2025 euro</t>
  </si>
  <si>
    <t>Financijski plan 2023</t>
  </si>
  <si>
    <t>Financijski plan 2023 euro</t>
  </si>
  <si>
    <t>Financijski plan 2023   euro</t>
  </si>
  <si>
    <t>FINANCIJSKI PLAN 2023</t>
  </si>
  <si>
    <t>FINANCIJSKI PLAN ZA 2023.GODINU</t>
  </si>
  <si>
    <t>OSTVARENJE PRIHODA I PRIMITAKA ZA 2023.GODINU</t>
  </si>
  <si>
    <t>Ostvarenje 2021 euro</t>
  </si>
  <si>
    <t>Izvorni plan 2023 euro</t>
  </si>
  <si>
    <t>Projekcije 2024 euro</t>
  </si>
  <si>
    <t>Ostvarenje 2021.euro</t>
  </si>
  <si>
    <t>Izvorni plan 2022.euro</t>
  </si>
  <si>
    <t>FINANCIJSKI PLAN 2023 euro</t>
  </si>
  <si>
    <t>OSTVARNJE/ IZVRŠENJE 2021 euro</t>
  </si>
  <si>
    <t>PROJEKCIJA 2024</t>
  </si>
  <si>
    <t>PROJEKCIJA 2024 euro</t>
  </si>
  <si>
    <t>PROJEKCIJA 2025</t>
  </si>
  <si>
    <t>PROJEKCIJA 2025 euro</t>
  </si>
  <si>
    <t>A230106</t>
  </si>
  <si>
    <t>Školski odbor 29.12.2022.g. usvojio je Financijski plan za 2023. godinu i projekcije za 2024. i 2025.godinu (Sažetak, Opći dio - prihodi i rashod i Posebni dio)</t>
  </si>
  <si>
    <t>Ur.broj: 2168-8-06-22-1</t>
  </si>
  <si>
    <t>Klasa: 400-01/22-01/04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</si>
</sst>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[$-1041A]#,##0.00;\-\ #,##0.00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0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 applyAlignment="1">
      <alignment readingOrder="1"/>
    </xf>
    <xf numFmtId="0" fontId="4" fillId="0" borderId="0" xfId="0" applyFont="1" applyAlignment="1" applyProtection="1">
      <alignment wrapText="1" readingOrder="1"/>
      <protection locked="0"/>
    </xf>
    <xf numFmtId="0" fontId="5" fillId="0" borderId="0" xfId="0" applyFont="1" applyAlignment="1">
      <alignment readingOrder="1"/>
    </xf>
    <xf numFmtId="0" fontId="1" fillId="0" borderId="0" xfId="0" applyFont="1" applyAlignment="1">
      <alignment readingOrder="1"/>
    </xf>
    <xf numFmtId="0" fontId="4" fillId="0" borderId="1" xfId="0" applyFont="1" applyBorder="1" applyAlignment="1" applyProtection="1">
      <alignment wrapText="1" readingOrder="1"/>
      <protection locked="0"/>
    </xf>
    <xf numFmtId="185" fontId="4" fillId="0" borderId="1" xfId="0" applyNumberFormat="1" applyFont="1" applyBorder="1" applyAlignment="1" applyProtection="1">
      <alignment wrapText="1" readingOrder="1"/>
      <protection locked="0"/>
    </xf>
    <xf numFmtId="0" fontId="1" fillId="0" borderId="2" xfId="0" applyFont="1" applyBorder="1" applyAlignment="1">
      <alignment wrapText="1" readingOrder="1"/>
    </xf>
    <xf numFmtId="185" fontId="1" fillId="0" borderId="3" xfId="0" applyNumberFormat="1" applyFont="1" applyBorder="1" applyAlignment="1" applyProtection="1">
      <alignment wrapText="1" readingOrder="1"/>
      <protection locked="0"/>
    </xf>
    <xf numFmtId="185" fontId="1" fillId="0" borderId="1" xfId="0" applyNumberFormat="1" applyFont="1" applyBorder="1" applyAlignment="1" applyProtection="1">
      <alignment wrapText="1" readingOrder="1"/>
      <protection locked="0"/>
    </xf>
    <xf numFmtId="0" fontId="10" fillId="0" borderId="0" xfId="0" applyFont="1" applyBorder="1" applyAlignment="1">
      <alignment wrapText="1" readingOrder="1"/>
    </xf>
    <xf numFmtId="185" fontId="4" fillId="0" borderId="0" xfId="0" applyNumberFormat="1" applyFont="1" applyBorder="1" applyAlignment="1" applyProtection="1">
      <alignment wrapText="1" readingOrder="1"/>
      <protection locked="0"/>
    </xf>
    <xf numFmtId="185" fontId="1" fillId="0" borderId="4" xfId="0" applyNumberFormat="1" applyFont="1" applyBorder="1" applyAlignment="1" applyProtection="1">
      <alignment wrapText="1" readingOrder="1"/>
      <protection locked="0"/>
    </xf>
    <xf numFmtId="0" fontId="2" fillId="0" borderId="1" xfId="0" applyFont="1" applyBorder="1" applyAlignment="1" applyProtection="1">
      <alignment horizontal="center" wrapText="1" readingOrder="1"/>
      <protection locked="0"/>
    </xf>
    <xf numFmtId="1" fontId="11" fillId="0" borderId="2" xfId="0" applyNumberFormat="1" applyFont="1" applyFill="1" applyBorder="1" applyAlignment="1">
      <alignment horizontal="center" wrapText="1" readingOrder="1"/>
    </xf>
    <xf numFmtId="1" fontId="11" fillId="0" borderId="2" xfId="0" quotePrefix="1" applyNumberFormat="1" applyFont="1" applyFill="1" applyBorder="1" applyAlignment="1">
      <alignment horizontal="center" wrapText="1" readingOrder="1"/>
    </xf>
    <xf numFmtId="3" fontId="1" fillId="0" borderId="0" xfId="0" applyNumberFormat="1" applyFont="1" applyFill="1"/>
    <xf numFmtId="4" fontId="1" fillId="0" borderId="0" xfId="0" applyNumberFormat="1" applyFont="1" applyFill="1" applyAlignment="1">
      <alignment horizontal="right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quotePrefix="1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/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3" fillId="0" borderId="0" xfId="0" quotePrefix="1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4" fontId="7" fillId="0" borderId="2" xfId="0" quotePrefix="1" applyNumberFormat="1" applyFont="1" applyFill="1" applyBorder="1" applyAlignment="1">
      <alignment horizontal="right" vertical="center" wrapText="1"/>
    </xf>
    <xf numFmtId="3" fontId="7" fillId="0" borderId="0" xfId="0" quotePrefix="1" applyNumberFormat="1" applyFont="1" applyFill="1" applyBorder="1" applyAlignment="1">
      <alignment vertical="center"/>
    </xf>
    <xf numFmtId="3" fontId="7" fillId="0" borderId="0" xfId="0" quotePrefix="1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4" fontId="7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3" fontId="7" fillId="0" borderId="2" xfId="0" quotePrefix="1" applyNumberFormat="1" applyFont="1" applyFill="1" applyBorder="1" applyAlignment="1">
      <alignment horizontal="left" vertical="center"/>
    </xf>
    <xf numFmtId="3" fontId="7" fillId="0" borderId="0" xfId="0" quotePrefix="1" applyNumberFormat="1" applyFont="1" applyFill="1" applyAlignment="1">
      <alignment horizontal="left" vertical="center"/>
    </xf>
    <xf numFmtId="3" fontId="7" fillId="0" borderId="2" xfId="0" quotePrefix="1" applyNumberFormat="1" applyFont="1" applyFill="1" applyBorder="1" applyAlignment="1">
      <alignment horizontal="center" vertical="center"/>
    </xf>
    <xf numFmtId="4" fontId="7" fillId="0" borderId="2" xfId="0" quotePrefix="1" applyNumberFormat="1" applyFont="1" applyFill="1" applyBorder="1" applyAlignment="1">
      <alignment horizontal="right" vertical="center"/>
    </xf>
    <xf numFmtId="4" fontId="7" fillId="0" borderId="0" xfId="0" quotePrefix="1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right" vertical="center" wrapText="1"/>
    </xf>
    <xf numFmtId="4" fontId="7" fillId="0" borderId="0" xfId="0" quotePrefix="1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center" vertical="center"/>
    </xf>
    <xf numFmtId="3" fontId="7" fillId="0" borderId="2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left" vertical="center" wrapText="1"/>
    </xf>
    <xf numFmtId="1" fontId="3" fillId="0" borderId="2" xfId="0" quotePrefix="1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0" fontId="3" fillId="0" borderId="2" xfId="0" quotePrefix="1" applyFont="1" applyFill="1" applyBorder="1" applyAlignment="1">
      <alignment horizontal="left" vertical="center" wrapText="1"/>
    </xf>
    <xf numFmtId="3" fontId="7" fillId="0" borderId="0" xfId="0" quotePrefix="1" applyNumberFormat="1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3" borderId="2" xfId="0" applyFont="1" applyFill="1" applyBorder="1" applyAlignment="1" applyProtection="1">
      <alignment horizontal="left" vertical="top" wrapText="1" readingOrder="1"/>
      <protection locked="0"/>
    </xf>
    <xf numFmtId="0" fontId="8" fillId="3" borderId="2" xfId="0" applyFont="1" applyFill="1" applyBorder="1" applyAlignment="1" applyProtection="1">
      <alignment vertical="top" wrapText="1" readingOrder="1"/>
      <protection locked="0"/>
    </xf>
    <xf numFmtId="0" fontId="8" fillId="3" borderId="2" xfId="0" applyFont="1" applyFill="1" applyBorder="1" applyAlignment="1" applyProtection="1">
      <alignment vertical="center" wrapText="1" readingOrder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0" xfId="0" applyFont="1" applyFill="1"/>
    <xf numFmtId="0" fontId="7" fillId="0" borderId="2" xfId="0" applyFont="1" applyBorder="1" applyAlignment="1" applyProtection="1">
      <alignment horizontal="left" vertical="top" wrapText="1" readingOrder="1"/>
      <protection locked="0"/>
    </xf>
    <xf numFmtId="0" fontId="7" fillId="0" borderId="2" xfId="0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vertical="center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1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 readingOrder="1"/>
    </xf>
    <xf numFmtId="3" fontId="8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0" fontId="1" fillId="4" borderId="0" xfId="0" applyFont="1" applyFill="1" applyAlignment="1">
      <alignment readingOrder="1"/>
    </xf>
    <xf numFmtId="49" fontId="13" fillId="4" borderId="0" xfId="0" applyNumberFormat="1" applyFont="1" applyFill="1" applyBorder="1" applyAlignment="1">
      <alignment vertical="top"/>
    </xf>
    <xf numFmtId="0" fontId="4" fillId="4" borderId="0" xfId="0" applyFont="1" applyFill="1" applyBorder="1" applyAlignment="1">
      <alignment vertical="center"/>
    </xf>
    <xf numFmtId="4" fontId="13" fillId="4" borderId="0" xfId="0" applyNumberFormat="1" applyFont="1" applyFill="1" applyBorder="1" applyAlignment="1"/>
    <xf numFmtId="0" fontId="13" fillId="0" borderId="0" xfId="0" applyFont="1"/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4" fontId="7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vertical="center" wrapText="1" readingOrder="1"/>
      <protection locked="0"/>
    </xf>
    <xf numFmtId="0" fontId="8" fillId="0" borderId="2" xfId="0" applyFont="1" applyBorder="1" applyAlignment="1" applyProtection="1">
      <alignment vertical="top" wrapText="1" readingOrder="1"/>
      <protection locked="0"/>
    </xf>
    <xf numFmtId="0" fontId="7" fillId="0" borderId="0" xfId="0" applyFont="1"/>
    <xf numFmtId="0" fontId="7" fillId="5" borderId="2" xfId="0" applyFont="1" applyFill="1" applyBorder="1" applyAlignment="1">
      <alignment horizontal="left" vertical="center"/>
    </xf>
    <xf numFmtId="3" fontId="7" fillId="5" borderId="2" xfId="0" applyNumberFormat="1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vertical="center" wrapText="1"/>
    </xf>
    <xf numFmtId="3" fontId="7" fillId="5" borderId="8" xfId="0" applyNumberFormat="1" applyFont="1" applyFill="1" applyBorder="1" applyAlignment="1">
      <alignment horizontal="left" vertical="center"/>
    </xf>
    <xf numFmtId="3" fontId="7" fillId="5" borderId="8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 wrapText="1"/>
    </xf>
    <xf numFmtId="3" fontId="7" fillId="5" borderId="2" xfId="0" quotePrefix="1" applyNumberFormat="1" applyFont="1" applyFill="1" applyBorder="1" applyAlignment="1">
      <alignment horizontal="left" vertical="center"/>
    </xf>
    <xf numFmtId="3" fontId="7" fillId="5" borderId="2" xfId="0" quotePrefix="1" applyNumberFormat="1" applyFont="1" applyFill="1" applyBorder="1" applyAlignment="1">
      <alignment vertical="center"/>
    </xf>
    <xf numFmtId="4" fontId="7" fillId="5" borderId="2" xfId="0" quotePrefix="1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 applyProtection="1">
      <alignment horizontal="left" vertical="center" wrapText="1" readingOrder="1"/>
      <protection locked="0"/>
    </xf>
    <xf numFmtId="0" fontId="7" fillId="6" borderId="2" xfId="0" applyFont="1" applyFill="1" applyBorder="1" applyAlignment="1" applyProtection="1">
      <alignment vertical="center" wrapText="1" readingOrder="1"/>
      <protection locked="0"/>
    </xf>
    <xf numFmtId="4" fontId="7" fillId="6" borderId="2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 readingOrder="1"/>
      <protection locked="0"/>
    </xf>
    <xf numFmtId="0" fontId="7" fillId="5" borderId="2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vertical="center"/>
    </xf>
    <xf numFmtId="4" fontId="14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 readingOrder="1"/>
      <protection locked="0"/>
    </xf>
    <xf numFmtId="4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top" wrapText="1"/>
      <protection locked="0"/>
    </xf>
    <xf numFmtId="1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 applyProtection="1">
      <alignment horizontal="left" wrapText="1" readingOrder="1"/>
      <protection locked="0"/>
    </xf>
    <xf numFmtId="4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2" xfId="0" applyNumberFormat="1" applyFont="1" applyFill="1" applyBorder="1" applyAlignment="1">
      <alignment horizontal="right" vertical="center" wrapText="1"/>
    </xf>
    <xf numFmtId="4" fontId="8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" fontId="8" fillId="4" borderId="2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vertical="center"/>
    </xf>
    <xf numFmtId="0" fontId="6" fillId="0" borderId="0" xfId="0" applyFont="1" applyAlignment="1" applyProtection="1">
      <alignment horizontal="center" wrapText="1" readingOrder="1"/>
      <protection locked="0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6" fillId="0" borderId="0" xfId="0" applyFont="1" applyAlignment="1" applyProtection="1">
      <alignment wrapText="1" readingOrder="1"/>
      <protection locked="0"/>
    </xf>
    <xf numFmtId="0" fontId="3" fillId="0" borderId="0" xfId="0" applyFont="1" applyAlignment="1">
      <alignment readingOrder="1"/>
    </xf>
    <xf numFmtId="0" fontId="3" fillId="0" borderId="0" xfId="0" applyFont="1" applyBorder="1" applyAlignment="1" applyProtection="1">
      <alignment horizontal="left" wrapText="1" readingOrder="1"/>
      <protection locked="0"/>
    </xf>
    <xf numFmtId="0" fontId="3" fillId="0" borderId="9" xfId="0" applyFont="1" applyBorder="1" applyAlignment="1" applyProtection="1">
      <alignment horizontal="left" wrapText="1" readingOrder="1"/>
      <protection locked="0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quotePrefix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3" fillId="0" borderId="5" xfId="0" quotePrefix="1" applyNumberFormat="1" applyFont="1" applyFill="1" applyBorder="1" applyAlignment="1">
      <alignment horizontal="center" vertical="center" wrapText="1"/>
    </xf>
    <xf numFmtId="0" fontId="3" fillId="0" borderId="10" xfId="0" quotePrefix="1" applyNumberFormat="1" applyFont="1" applyFill="1" applyBorder="1" applyAlignment="1">
      <alignment horizontal="center" vertical="center" wrapText="1"/>
    </xf>
    <xf numFmtId="1" fontId="3" fillId="0" borderId="2" xfId="0" quotePrefix="1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/>
    </xf>
    <xf numFmtId="1" fontId="3" fillId="0" borderId="5" xfId="0" quotePrefix="1" applyNumberFormat="1" applyFont="1" applyFill="1" applyBorder="1" applyAlignment="1">
      <alignment horizontal="center" vertical="center" wrapText="1"/>
    </xf>
    <xf numFmtId="1" fontId="3" fillId="0" borderId="10" xfId="0" quotePrefix="1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 readingOrder="1"/>
      <protection locked="0"/>
    </xf>
    <xf numFmtId="0" fontId="8" fillId="5" borderId="10" xfId="0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E0"/>
      <rgbColor rgb="00FF0000"/>
      <rgbColor rgb="000000CD"/>
      <rgbColor rgb="00FFFFFF"/>
      <rgbColor rgb="000000FF"/>
      <rgbColor rgb="000000CD"/>
      <rgbColor rgb="00FFFF00"/>
      <rgbColor rgb="004169E1"/>
      <rgbColor rgb="00FFFFE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topLeftCell="A19" zoomScale="70" zoomScaleNormal="70" workbookViewId="0">
      <selection activeCell="A41" sqref="A41:D41"/>
    </sheetView>
  </sheetViews>
  <sheetFormatPr defaultColWidth="9.109375" defaultRowHeight="13.2" x14ac:dyDescent="0.25"/>
  <cols>
    <col min="1" max="1" width="33.44140625" style="4" customWidth="1"/>
    <col min="2" max="2" width="15.44140625" style="4" bestFit="1" customWidth="1"/>
    <col min="3" max="3" width="15.44140625" style="4" customWidth="1"/>
    <col min="4" max="4" width="15.44140625" style="4" bestFit="1" customWidth="1"/>
    <col min="5" max="11" width="15.44140625" style="4" customWidth="1"/>
    <col min="12" max="16384" width="9.109375" style="4"/>
  </cols>
  <sheetData>
    <row r="1" spans="1:11" s="1" customFormat="1" ht="26.85" customHeight="1" x14ac:dyDescent="0.25">
      <c r="A1" s="140" t="s">
        <v>165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1" customFormat="1" ht="17.100000000000001" customHeight="1" x14ac:dyDescent="0.25">
      <c r="A2" s="143" t="s">
        <v>166</v>
      </c>
      <c r="B2" s="143"/>
      <c r="C2" s="143"/>
      <c r="D2" s="144"/>
      <c r="E2" s="144"/>
      <c r="F2" s="144"/>
      <c r="G2" s="144"/>
      <c r="H2" s="144"/>
      <c r="I2" s="144"/>
      <c r="J2" s="144"/>
      <c r="K2" s="144"/>
    </row>
    <row r="3" spans="1:11" s="90" customFormat="1" ht="39.6" x14ac:dyDescent="0.25">
      <c r="A3" s="89" t="s">
        <v>167</v>
      </c>
      <c r="B3" s="89" t="s">
        <v>274</v>
      </c>
      <c r="C3" s="89" t="s">
        <v>347</v>
      </c>
      <c r="D3" s="89" t="s">
        <v>275</v>
      </c>
      <c r="E3" s="89" t="s">
        <v>313</v>
      </c>
      <c r="F3" s="89" t="s">
        <v>338</v>
      </c>
      <c r="G3" s="89" t="s">
        <v>346</v>
      </c>
      <c r="H3" s="89" t="s">
        <v>348</v>
      </c>
      <c r="I3" s="89" t="s">
        <v>349</v>
      </c>
      <c r="J3" s="89" t="s">
        <v>350</v>
      </c>
      <c r="K3" s="89" t="s">
        <v>351</v>
      </c>
    </row>
    <row r="4" spans="1:11" s="3" customFormat="1" ht="12" x14ac:dyDescent="0.25">
      <c r="A4" s="13">
        <v>1</v>
      </c>
      <c r="B4" s="14">
        <v>2</v>
      </c>
      <c r="C4" s="14" t="s">
        <v>312</v>
      </c>
      <c r="D4" s="15">
        <v>3</v>
      </c>
      <c r="E4" s="15" t="s">
        <v>314</v>
      </c>
      <c r="F4" s="15">
        <v>4</v>
      </c>
      <c r="G4" s="15" t="s">
        <v>317</v>
      </c>
      <c r="H4" s="15">
        <v>5</v>
      </c>
      <c r="I4" s="15" t="s">
        <v>325</v>
      </c>
      <c r="J4" s="15">
        <v>6</v>
      </c>
      <c r="K4" s="15" t="s">
        <v>326</v>
      </c>
    </row>
    <row r="5" spans="1:11" x14ac:dyDescent="0.25">
      <c r="A5" s="5" t="s">
        <v>168</v>
      </c>
      <c r="B5" s="6">
        <v>2934258</v>
      </c>
      <c r="C5" s="6">
        <f>B5/7.5345</f>
        <v>389442.96237308381</v>
      </c>
      <c r="D5" s="6">
        <v>3128039</v>
      </c>
      <c r="E5" s="6">
        <f>D5/7.5345</f>
        <v>415162.12091047846</v>
      </c>
      <c r="F5" s="6">
        <v>3166697.63</v>
      </c>
      <c r="G5" s="6">
        <f>F5/7.5345</f>
        <v>420293.00285354035</v>
      </c>
      <c r="H5" s="6">
        <v>3116728.82</v>
      </c>
      <c r="I5" s="6">
        <f>H5/7.5345</f>
        <v>413661.0020572035</v>
      </c>
      <c r="J5" s="6">
        <v>3116728.82</v>
      </c>
      <c r="K5" s="6">
        <f>J5/7.5345</f>
        <v>413661.0020572035</v>
      </c>
    </row>
    <row r="6" spans="1:11" ht="26.4" x14ac:dyDescent="0.25">
      <c r="A6" s="5" t="s">
        <v>169</v>
      </c>
      <c r="B6" s="6">
        <v>0</v>
      </c>
      <c r="C6" s="6">
        <f t="shared" ref="C6:C11" si="0">B6/7.5345</f>
        <v>0</v>
      </c>
      <c r="D6" s="6">
        <v>0</v>
      </c>
      <c r="E6" s="6">
        <f t="shared" ref="E6:E11" si="1">D6/7.5345</f>
        <v>0</v>
      </c>
      <c r="F6" s="6">
        <v>0</v>
      </c>
      <c r="G6" s="6">
        <f t="shared" ref="G6:G11" si="2">F6/7.5345</f>
        <v>0</v>
      </c>
      <c r="H6" s="6">
        <v>0</v>
      </c>
      <c r="I6" s="6">
        <f t="shared" ref="I6:I11" si="3">H6/7.5345</f>
        <v>0</v>
      </c>
      <c r="J6" s="6">
        <v>0</v>
      </c>
      <c r="K6" s="6">
        <f t="shared" ref="K6:K11" si="4">J6/7.5345</f>
        <v>0</v>
      </c>
    </row>
    <row r="7" spans="1:11" x14ac:dyDescent="0.25">
      <c r="A7" s="5" t="s">
        <v>170</v>
      </c>
      <c r="B7" s="6">
        <v>2934258</v>
      </c>
      <c r="C7" s="6">
        <f t="shared" si="0"/>
        <v>389442.96237308381</v>
      </c>
      <c r="D7" s="6">
        <v>3128039</v>
      </c>
      <c r="E7" s="6">
        <f t="shared" si="1"/>
        <v>415162.12091047846</v>
      </c>
      <c r="F7" s="6">
        <v>3166697.63</v>
      </c>
      <c r="G7" s="6">
        <f t="shared" si="2"/>
        <v>420293.00285354035</v>
      </c>
      <c r="H7" s="6">
        <v>3116728.82</v>
      </c>
      <c r="I7" s="6">
        <f t="shared" si="3"/>
        <v>413661.0020572035</v>
      </c>
      <c r="J7" s="6">
        <v>3116728.82</v>
      </c>
      <c r="K7" s="6">
        <f t="shared" si="4"/>
        <v>413661.0020572035</v>
      </c>
    </row>
    <row r="8" spans="1:11" x14ac:dyDescent="0.25">
      <c r="A8" s="5" t="s">
        <v>171</v>
      </c>
      <c r="B8" s="6">
        <v>2913631</v>
      </c>
      <c r="C8" s="6">
        <f t="shared" si="0"/>
        <v>386705.28900391533</v>
      </c>
      <c r="D8" s="6">
        <v>3097239</v>
      </c>
      <c r="E8" s="6">
        <f t="shared" si="1"/>
        <v>411074.25841130794</v>
      </c>
      <c r="F8" s="6">
        <v>3140500.14</v>
      </c>
      <c r="G8" s="6">
        <f t="shared" si="2"/>
        <v>416815.99840732629</v>
      </c>
      <c r="H8" s="6">
        <v>3092188.92</v>
      </c>
      <c r="I8" s="6">
        <f t="shared" si="3"/>
        <v>410403.99761098943</v>
      </c>
      <c r="J8" s="6">
        <v>3092188.92</v>
      </c>
      <c r="K8" s="6">
        <f t="shared" si="4"/>
        <v>410403.99761098943</v>
      </c>
    </row>
    <row r="9" spans="1:11" ht="26.4" x14ac:dyDescent="0.25">
      <c r="A9" s="5" t="s">
        <v>172</v>
      </c>
      <c r="B9" s="6">
        <v>22495</v>
      </c>
      <c r="C9" s="6">
        <f t="shared" si="0"/>
        <v>2985.5995752870131</v>
      </c>
      <c r="D9" s="6">
        <v>30800</v>
      </c>
      <c r="E9" s="6">
        <f t="shared" si="1"/>
        <v>4087.8624991704824</v>
      </c>
      <c r="F9" s="6">
        <v>26197.49</v>
      </c>
      <c r="G9" s="6">
        <f t="shared" si="2"/>
        <v>3477.0044462140818</v>
      </c>
      <c r="H9" s="6">
        <v>24539.9</v>
      </c>
      <c r="I9" s="6">
        <f t="shared" si="3"/>
        <v>3257.0044462140818</v>
      </c>
      <c r="J9" s="6">
        <v>24539.9</v>
      </c>
      <c r="K9" s="6">
        <f t="shared" si="4"/>
        <v>3257.0044462140818</v>
      </c>
    </row>
    <row r="10" spans="1:11" x14ac:dyDescent="0.25">
      <c r="A10" s="5" t="s">
        <v>125</v>
      </c>
      <c r="B10" s="6">
        <f>SUM(B8:B9)</f>
        <v>2936126</v>
      </c>
      <c r="C10" s="6">
        <f t="shared" si="0"/>
        <v>389690.88857920229</v>
      </c>
      <c r="D10" s="6">
        <f>SUM(D8,D9)</f>
        <v>3128039</v>
      </c>
      <c r="E10" s="6">
        <f t="shared" si="1"/>
        <v>415162.12091047846</v>
      </c>
      <c r="F10" s="6">
        <f>SUM(F8:F9)</f>
        <v>3166697.6300000004</v>
      </c>
      <c r="G10" s="6">
        <f t="shared" si="2"/>
        <v>420293.00285354041</v>
      </c>
      <c r="H10" s="6">
        <f>SUM(H8:H9)</f>
        <v>3116728.82</v>
      </c>
      <c r="I10" s="6">
        <f t="shared" si="3"/>
        <v>413661.0020572035</v>
      </c>
      <c r="J10" s="6">
        <f>SUM(J8:J9)</f>
        <v>3116728.82</v>
      </c>
      <c r="K10" s="6">
        <f t="shared" si="4"/>
        <v>413661.0020572035</v>
      </c>
    </row>
    <row r="11" spans="1:11" x14ac:dyDescent="0.25">
      <c r="A11" s="5" t="s">
        <v>173</v>
      </c>
      <c r="B11" s="6">
        <f>B7-B10</f>
        <v>-1868</v>
      </c>
      <c r="C11" s="6">
        <f t="shared" si="0"/>
        <v>-247.92620611852146</v>
      </c>
      <c r="D11" s="6">
        <f>D7-D10</f>
        <v>0</v>
      </c>
      <c r="E11" s="6">
        <f t="shared" si="1"/>
        <v>0</v>
      </c>
      <c r="F11" s="6">
        <f>F7-F10</f>
        <v>0</v>
      </c>
      <c r="G11" s="6">
        <f t="shared" si="2"/>
        <v>0</v>
      </c>
      <c r="H11" s="6">
        <v>0</v>
      </c>
      <c r="I11" s="6">
        <f t="shared" si="3"/>
        <v>0</v>
      </c>
      <c r="J11" s="6">
        <v>0</v>
      </c>
      <c r="K11" s="6">
        <f t="shared" si="4"/>
        <v>0</v>
      </c>
    </row>
    <row r="12" spans="1:11" ht="409.6" hidden="1" customHeight="1" x14ac:dyDescent="0.25">
      <c r="F12" s="6">
        <v>3165040.04</v>
      </c>
    </row>
    <row r="13" spans="1:11" ht="16.2" customHeight="1" x14ac:dyDescent="0.25"/>
    <row r="14" spans="1:11" s="1" customFormat="1" ht="17.100000000000001" customHeight="1" x14ac:dyDescent="0.25">
      <c r="A14" s="143" t="s">
        <v>174</v>
      </c>
      <c r="B14" s="143"/>
      <c r="C14" s="143"/>
      <c r="D14" s="144"/>
      <c r="E14" s="144"/>
      <c r="F14" s="144"/>
      <c r="G14" s="144"/>
      <c r="H14" s="144"/>
      <c r="I14" s="144"/>
      <c r="J14" s="144"/>
      <c r="K14" s="144"/>
    </row>
    <row r="15" spans="1:11" s="90" customFormat="1" ht="39.6" x14ac:dyDescent="0.25">
      <c r="A15" s="89" t="s">
        <v>167</v>
      </c>
      <c r="B15" s="89" t="s">
        <v>274</v>
      </c>
      <c r="C15" s="89" t="s">
        <v>347</v>
      </c>
      <c r="D15" s="89" t="s">
        <v>275</v>
      </c>
      <c r="E15" s="89" t="s">
        <v>313</v>
      </c>
      <c r="F15" s="89" t="s">
        <v>338</v>
      </c>
      <c r="G15" s="89" t="s">
        <v>346</v>
      </c>
      <c r="H15" s="89" t="s">
        <v>348</v>
      </c>
      <c r="I15" s="89" t="s">
        <v>349</v>
      </c>
      <c r="J15" s="89" t="s">
        <v>350</v>
      </c>
      <c r="K15" s="89" t="s">
        <v>351</v>
      </c>
    </row>
    <row r="16" spans="1:11" s="3" customFormat="1" ht="12" x14ac:dyDescent="0.25">
      <c r="A16" s="13">
        <v>1</v>
      </c>
      <c r="B16" s="14">
        <v>2</v>
      </c>
      <c r="C16" s="14" t="s">
        <v>312</v>
      </c>
      <c r="D16" s="15">
        <v>3</v>
      </c>
      <c r="E16" s="15" t="s">
        <v>314</v>
      </c>
      <c r="F16" s="15">
        <v>4</v>
      </c>
      <c r="G16" s="15" t="s">
        <v>317</v>
      </c>
      <c r="H16" s="15">
        <v>5</v>
      </c>
      <c r="I16" s="15" t="s">
        <v>325</v>
      </c>
      <c r="J16" s="15">
        <v>6</v>
      </c>
      <c r="K16" s="15" t="s">
        <v>326</v>
      </c>
    </row>
    <row r="17" spans="1:11" ht="26.4" x14ac:dyDescent="0.25">
      <c r="A17" s="5" t="s">
        <v>175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6.4" x14ac:dyDescent="0.25">
      <c r="A18" s="5" t="s">
        <v>176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5" t="s">
        <v>177</v>
      </c>
      <c r="B19" s="6">
        <f>B17-B18</f>
        <v>0</v>
      </c>
      <c r="C19" s="6">
        <v>0</v>
      </c>
      <c r="D19" s="6">
        <f>D17-D18</f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s="1" customFormat="1" ht="18" customHeight="1" x14ac:dyDescent="0.25">
      <c r="A21" s="145" t="s">
        <v>186</v>
      </c>
      <c r="B21" s="145"/>
      <c r="C21" s="145"/>
      <c r="D21" s="145"/>
      <c r="E21" s="131"/>
      <c r="F21" s="131"/>
      <c r="G21" s="131"/>
      <c r="H21" s="131"/>
      <c r="I21" s="131"/>
      <c r="J21" s="131"/>
      <c r="K21" s="131"/>
    </row>
    <row r="22" spans="1:11" ht="39.6" x14ac:dyDescent="0.25">
      <c r="A22" s="7" t="s">
        <v>187</v>
      </c>
      <c r="B22" s="6">
        <v>1019</v>
      </c>
      <c r="C22" s="6">
        <f>B22/7.5342</f>
        <v>135.24992699954873</v>
      </c>
      <c r="D22" s="6">
        <v>-849</v>
      </c>
      <c r="E22" s="6">
        <f>D22/7.5345</f>
        <v>-112.68166434401752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ht="39.6" x14ac:dyDescent="0.25">
      <c r="A23" s="7" t="s">
        <v>188</v>
      </c>
      <c r="B23" s="12">
        <f>B11+B19+B22</f>
        <v>-849</v>
      </c>
      <c r="C23" s="6">
        <f>B23/7.5342</f>
        <v>-112.68615115075256</v>
      </c>
      <c r="D23" s="12">
        <f>D11+D19+D22</f>
        <v>-849</v>
      </c>
      <c r="E23" s="6">
        <f>D23/7.5345</f>
        <v>-112.68166434401752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ht="14.25" customHeight="1" x14ac:dyDescent="0.25"/>
    <row r="25" spans="1:11" s="1" customFormat="1" ht="18" customHeight="1" x14ac:dyDescent="0.25">
      <c r="A25" s="145" t="s">
        <v>189</v>
      </c>
      <c r="B25" s="145"/>
      <c r="C25" s="145"/>
      <c r="D25" s="146"/>
      <c r="E25" s="146"/>
      <c r="F25" s="146"/>
      <c r="G25" s="146"/>
      <c r="H25" s="146"/>
      <c r="I25" s="146"/>
      <c r="J25" s="146"/>
      <c r="K25" s="146"/>
    </row>
    <row r="26" spans="1:11" ht="26.4" x14ac:dyDescent="0.25">
      <c r="A26" s="7" t="s">
        <v>190</v>
      </c>
      <c r="B26" s="8">
        <v>1019</v>
      </c>
      <c r="C26" s="8">
        <f>B26/7.5345</f>
        <v>135.24454177450394</v>
      </c>
      <c r="D26" s="9">
        <v>-849</v>
      </c>
      <c r="E26" s="9">
        <v>-112.68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</row>
    <row r="27" spans="1:11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s="1" customFormat="1" ht="17.100000000000001" customHeight="1" x14ac:dyDescent="0.25">
      <c r="A28" s="143" t="s">
        <v>178</v>
      </c>
      <c r="B28" s="143"/>
      <c r="C28" s="143"/>
      <c r="D28" s="144"/>
      <c r="E28" s="144"/>
      <c r="F28" s="144"/>
      <c r="G28" s="144"/>
      <c r="H28" s="144"/>
      <c r="I28" s="144"/>
      <c r="J28" s="144"/>
      <c r="K28" s="144"/>
    </row>
    <row r="29" spans="1:11" s="90" customFormat="1" ht="39.6" x14ac:dyDescent="0.25">
      <c r="A29" s="89" t="s">
        <v>167</v>
      </c>
      <c r="B29" s="89" t="s">
        <v>274</v>
      </c>
      <c r="C29" s="89" t="s">
        <v>347</v>
      </c>
      <c r="D29" s="89" t="s">
        <v>275</v>
      </c>
      <c r="E29" s="89" t="s">
        <v>313</v>
      </c>
      <c r="F29" s="89" t="s">
        <v>338</v>
      </c>
      <c r="G29" s="89" t="s">
        <v>346</v>
      </c>
      <c r="H29" s="89" t="s">
        <v>348</v>
      </c>
      <c r="I29" s="89" t="s">
        <v>349</v>
      </c>
      <c r="J29" s="89" t="s">
        <v>348</v>
      </c>
      <c r="K29" s="89" t="s">
        <v>351</v>
      </c>
    </row>
    <row r="30" spans="1:11" s="3" customFormat="1" ht="12" x14ac:dyDescent="0.25">
      <c r="A30" s="13">
        <v>1</v>
      </c>
      <c r="B30" s="14">
        <v>2</v>
      </c>
      <c r="C30" s="14" t="s">
        <v>312</v>
      </c>
      <c r="D30" s="15">
        <v>3</v>
      </c>
      <c r="E30" s="15" t="s">
        <v>314</v>
      </c>
      <c r="F30" s="15">
        <v>4</v>
      </c>
      <c r="G30" s="15" t="s">
        <v>317</v>
      </c>
      <c r="H30" s="15">
        <v>5</v>
      </c>
      <c r="I30" s="15" t="s">
        <v>325</v>
      </c>
      <c r="J30" s="15">
        <v>6</v>
      </c>
      <c r="K30" s="15" t="s">
        <v>326</v>
      </c>
    </row>
    <row r="31" spans="1:11" x14ac:dyDescent="0.25">
      <c r="A31" s="5" t="s">
        <v>179</v>
      </c>
      <c r="B31" s="6">
        <f>SUM(B7)</f>
        <v>2934258</v>
      </c>
      <c r="C31" s="6">
        <f>B31/7.5345</f>
        <v>389442.96237308381</v>
      </c>
      <c r="D31" s="6">
        <f>SUM(D7)</f>
        <v>3128039</v>
      </c>
      <c r="E31" s="6">
        <f>D31/7.5345</f>
        <v>415162.12091047846</v>
      </c>
      <c r="F31" s="6">
        <v>3166697.63</v>
      </c>
      <c r="G31" s="6">
        <f>F31/7.5345</f>
        <v>420293.00285354035</v>
      </c>
      <c r="H31" s="6">
        <v>3116728.82</v>
      </c>
      <c r="I31" s="6">
        <f>H31/7.5345</f>
        <v>413661.0020572035</v>
      </c>
      <c r="J31" s="6">
        <v>3116728.82</v>
      </c>
      <c r="K31" s="6">
        <f>J31/7.5345</f>
        <v>413661.0020572035</v>
      </c>
    </row>
    <row r="32" spans="1:11" x14ac:dyDescent="0.25">
      <c r="A32" s="5" t="s">
        <v>180</v>
      </c>
      <c r="B32" s="6">
        <f>SUM(B22)</f>
        <v>1019</v>
      </c>
      <c r="C32" s="6">
        <f t="shared" ref="C32:C37" si="5">B32/7.5345</f>
        <v>135.24454177450394</v>
      </c>
      <c r="D32" s="6">
        <f>SUM(D22)</f>
        <v>-849</v>
      </c>
      <c r="E32" s="6">
        <f t="shared" ref="E32:E37" si="6">D32/7.5345</f>
        <v>-112.68166434401752</v>
      </c>
      <c r="F32" s="6">
        <v>0</v>
      </c>
      <c r="G32" s="6">
        <f t="shared" ref="G32:G37" si="7">F32/7.5345</f>
        <v>0</v>
      </c>
      <c r="H32" s="6">
        <v>0</v>
      </c>
      <c r="I32" s="6">
        <f t="shared" ref="I32:I38" si="8">H32/7.5345</f>
        <v>0</v>
      </c>
      <c r="J32" s="6">
        <v>0</v>
      </c>
      <c r="K32" s="6">
        <f t="shared" ref="K32:K37" si="9">J32/7.5345</f>
        <v>0</v>
      </c>
    </row>
    <row r="33" spans="1:13" ht="26.4" x14ac:dyDescent="0.25">
      <c r="A33" s="5" t="s">
        <v>181</v>
      </c>
      <c r="B33" s="6">
        <f>SUM(B17)</f>
        <v>0</v>
      </c>
      <c r="C33" s="6">
        <f t="shared" si="5"/>
        <v>0</v>
      </c>
      <c r="D33" s="6">
        <f>SUM(D17)</f>
        <v>0</v>
      </c>
      <c r="E33" s="6">
        <f t="shared" si="6"/>
        <v>0</v>
      </c>
      <c r="F33" s="6">
        <v>0</v>
      </c>
      <c r="G33" s="6">
        <f t="shared" si="7"/>
        <v>0</v>
      </c>
      <c r="H33" s="6">
        <v>0</v>
      </c>
      <c r="I33" s="6">
        <f t="shared" si="8"/>
        <v>0</v>
      </c>
      <c r="J33" s="6">
        <v>0</v>
      </c>
      <c r="K33" s="6">
        <f t="shared" si="9"/>
        <v>0</v>
      </c>
    </row>
    <row r="34" spans="1:13" x14ac:dyDescent="0.25">
      <c r="A34" s="5" t="s">
        <v>182</v>
      </c>
      <c r="B34" s="6">
        <f>SUM(B31:B33)</f>
        <v>2935277</v>
      </c>
      <c r="C34" s="6">
        <f t="shared" si="5"/>
        <v>389578.20691485831</v>
      </c>
      <c r="D34" s="6">
        <f>SUM(D31:D33)</f>
        <v>3127190</v>
      </c>
      <c r="E34" s="6">
        <f t="shared" si="6"/>
        <v>415049.43924613443</v>
      </c>
      <c r="F34" s="6">
        <v>3166697.63</v>
      </c>
      <c r="G34" s="6">
        <f t="shared" si="7"/>
        <v>420293.00285354035</v>
      </c>
      <c r="H34" s="6">
        <v>3116728.82</v>
      </c>
      <c r="I34" s="6">
        <f t="shared" si="8"/>
        <v>413661.0020572035</v>
      </c>
      <c r="J34" s="6">
        <v>3116728.82</v>
      </c>
      <c r="K34" s="6">
        <f t="shared" si="9"/>
        <v>413661.0020572035</v>
      </c>
    </row>
    <row r="35" spans="1:13" x14ac:dyDescent="0.25">
      <c r="A35" s="5" t="s">
        <v>183</v>
      </c>
      <c r="B35" s="6">
        <f>SUM(B10)</f>
        <v>2936126</v>
      </c>
      <c r="C35" s="6">
        <f t="shared" si="5"/>
        <v>389690.88857920229</v>
      </c>
      <c r="D35" s="6">
        <f>SUM(D10)</f>
        <v>3128039</v>
      </c>
      <c r="E35" s="6">
        <f t="shared" si="6"/>
        <v>415162.12091047846</v>
      </c>
      <c r="F35" s="6">
        <v>3166697.63</v>
      </c>
      <c r="G35" s="6">
        <f t="shared" si="7"/>
        <v>420293.00285354035</v>
      </c>
      <c r="H35" s="6">
        <v>3116728.82</v>
      </c>
      <c r="I35" s="6">
        <f t="shared" si="8"/>
        <v>413661.0020572035</v>
      </c>
      <c r="J35" s="6">
        <v>3116728.82</v>
      </c>
      <c r="K35" s="6">
        <f t="shared" si="9"/>
        <v>413661.0020572035</v>
      </c>
    </row>
    <row r="36" spans="1:13" ht="26.4" x14ac:dyDescent="0.25">
      <c r="A36" s="5" t="s">
        <v>184</v>
      </c>
      <c r="B36" s="6">
        <f>SUM(B18)</f>
        <v>0</v>
      </c>
      <c r="C36" s="6">
        <f t="shared" si="5"/>
        <v>0</v>
      </c>
      <c r="D36" s="6">
        <f>SUM(D18)</f>
        <v>0</v>
      </c>
      <c r="E36" s="6">
        <f t="shared" si="6"/>
        <v>0</v>
      </c>
      <c r="F36" s="6">
        <v>0</v>
      </c>
      <c r="G36" s="6">
        <f t="shared" si="7"/>
        <v>0</v>
      </c>
      <c r="H36" s="6">
        <v>0</v>
      </c>
      <c r="I36" s="6">
        <f t="shared" si="8"/>
        <v>0</v>
      </c>
      <c r="J36" s="6">
        <v>0</v>
      </c>
      <c r="K36" s="6">
        <f t="shared" si="9"/>
        <v>0</v>
      </c>
    </row>
    <row r="37" spans="1:13" x14ac:dyDescent="0.25">
      <c r="A37" s="5" t="s">
        <v>185</v>
      </c>
      <c r="B37" s="6">
        <f>SUM(B35:B36)</f>
        <v>2936126</v>
      </c>
      <c r="C37" s="6">
        <f t="shared" si="5"/>
        <v>389690.88857920229</v>
      </c>
      <c r="D37" s="6">
        <f>SUM(D35:D36)</f>
        <v>3128039</v>
      </c>
      <c r="E37" s="6">
        <f t="shared" si="6"/>
        <v>415162.12091047846</v>
      </c>
      <c r="F37" s="6">
        <v>3166697.63</v>
      </c>
      <c r="G37" s="6">
        <f t="shared" si="7"/>
        <v>420293.00285354035</v>
      </c>
      <c r="H37" s="6">
        <v>3116728.82</v>
      </c>
      <c r="I37" s="6">
        <f t="shared" si="8"/>
        <v>413661.0020572035</v>
      </c>
      <c r="J37" s="6">
        <v>3116728.82</v>
      </c>
      <c r="K37" s="6">
        <f t="shared" si="9"/>
        <v>413661.0020572035</v>
      </c>
    </row>
    <row r="38" spans="1:13" ht="409.6" hidden="1" customHeight="1" x14ac:dyDescent="0.25">
      <c r="I38" s="6">
        <f t="shared" si="8"/>
        <v>0</v>
      </c>
    </row>
    <row r="41" spans="1:13" customFormat="1" ht="28.5" customHeight="1" x14ac:dyDescent="0.25">
      <c r="A41" s="141" t="s">
        <v>353</v>
      </c>
      <c r="B41" s="142"/>
      <c r="C41" s="142"/>
      <c r="D41" s="142"/>
      <c r="E41" s="130"/>
      <c r="F41" s="130"/>
      <c r="G41" s="130"/>
      <c r="H41" s="130"/>
      <c r="I41" s="130"/>
      <c r="J41" s="130"/>
      <c r="K41" s="130"/>
      <c r="L41" s="92"/>
      <c r="M41" s="92"/>
    </row>
    <row r="42" spans="1:13" s="97" customFormat="1" ht="15" customHeight="1" x14ac:dyDescent="0.25">
      <c r="A42" s="94"/>
      <c r="B42" s="95"/>
      <c r="C42" s="95"/>
      <c r="D42" s="96"/>
      <c r="E42" s="96"/>
      <c r="F42" s="96"/>
      <c r="G42" s="96"/>
      <c r="H42" s="96"/>
      <c r="I42" s="96"/>
      <c r="J42" s="96"/>
      <c r="K42" s="96"/>
    </row>
    <row r="43" spans="1:13" s="97" customFormat="1" ht="13.5" customHeight="1" x14ac:dyDescent="0.25">
      <c r="A43" s="94" t="s">
        <v>355</v>
      </c>
      <c r="B43" s="95"/>
      <c r="C43" s="95"/>
      <c r="D43" s="96"/>
      <c r="E43" s="96"/>
      <c r="F43" s="96"/>
      <c r="G43" s="96"/>
      <c r="H43" s="96"/>
      <c r="I43" s="96"/>
      <c r="J43" s="96"/>
      <c r="K43" s="96"/>
    </row>
    <row r="44" spans="1:13" ht="13.5" customHeight="1" x14ac:dyDescent="0.25">
      <c r="A44" s="93" t="s">
        <v>354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</row>
  </sheetData>
  <mergeCells count="7">
    <mergeCell ref="A1:K1"/>
    <mergeCell ref="A41:D41"/>
    <mergeCell ref="A2:K2"/>
    <mergeCell ref="A14:K14"/>
    <mergeCell ref="A21:D21"/>
    <mergeCell ref="A25:K25"/>
    <mergeCell ref="A28:K28"/>
  </mergeCells>
  <pageMargins left="0.59055118110236227" right="0.59055118110236227" top="0.59055118110236227" bottom="0.59055118110236227" header="0.59055118110236227" footer="0.59055118110236227"/>
  <pageSetup paperSize="9" scale="62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view="pageBreakPreview" zoomScale="89" zoomScaleNormal="89" zoomScaleSheetLayoutView="89" workbookViewId="0">
      <selection activeCell="L59" sqref="L59"/>
    </sheetView>
  </sheetViews>
  <sheetFormatPr defaultColWidth="9.109375" defaultRowHeight="30" customHeight="1" x14ac:dyDescent="0.25"/>
  <cols>
    <col min="1" max="1" width="9.33203125" style="61" customWidth="1"/>
    <col min="2" max="2" width="42" style="16" customWidth="1"/>
    <col min="3" max="5" width="13.33203125" style="40" customWidth="1"/>
    <col min="6" max="6" width="13.5546875" style="40" customWidth="1"/>
    <col min="7" max="7" width="13.33203125" style="40" customWidth="1"/>
    <col min="8" max="12" width="15.44140625" style="40" customWidth="1"/>
    <col min="13" max="15" width="16.5546875" style="16" customWidth="1"/>
    <col min="16" max="19" width="15.109375" style="16" customWidth="1"/>
    <col min="20" max="20" width="16.6640625" style="16" hidden="1" customWidth="1"/>
    <col min="21" max="21" width="16.44140625" style="16" hidden="1" customWidth="1"/>
    <col min="22" max="22" width="12.5546875" style="16" hidden="1" customWidth="1"/>
    <col min="23" max="23" width="15.109375" style="16" customWidth="1"/>
    <col min="24" max="16384" width="9.109375" style="16"/>
  </cols>
  <sheetData>
    <row r="1" spans="1:14" ht="30" customHeight="1" x14ac:dyDescent="0.25">
      <c r="A1" s="147" t="s">
        <v>340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71"/>
      <c r="N1" s="71"/>
    </row>
    <row r="2" spans="1:14" s="22" customFormat="1" ht="42" customHeight="1" x14ac:dyDescent="0.25">
      <c r="A2" s="58" t="s">
        <v>65</v>
      </c>
      <c r="B2" s="19" t="s">
        <v>66</v>
      </c>
      <c r="C2" s="20" t="s">
        <v>213</v>
      </c>
      <c r="D2" s="20" t="s">
        <v>341</v>
      </c>
      <c r="E2" s="21" t="s">
        <v>278</v>
      </c>
      <c r="F2" s="21" t="s">
        <v>342</v>
      </c>
      <c r="G2" s="21" t="s">
        <v>335</v>
      </c>
      <c r="H2" s="21" t="s">
        <v>336</v>
      </c>
      <c r="I2" s="21" t="s">
        <v>331</v>
      </c>
      <c r="J2" s="21" t="s">
        <v>343</v>
      </c>
      <c r="K2" s="21" t="s">
        <v>333</v>
      </c>
      <c r="L2" s="21" t="s">
        <v>334</v>
      </c>
    </row>
    <row r="3" spans="1:14" s="25" customFormat="1" ht="30" customHeight="1" x14ac:dyDescent="0.25">
      <c r="A3" s="150">
        <v>1</v>
      </c>
      <c r="B3" s="151"/>
      <c r="C3" s="88">
        <v>2</v>
      </c>
      <c r="D3" s="88" t="s">
        <v>312</v>
      </c>
      <c r="E3" s="56">
        <v>3</v>
      </c>
      <c r="F3" s="56" t="s">
        <v>314</v>
      </c>
      <c r="G3" s="56">
        <v>4</v>
      </c>
      <c r="H3" s="56" t="s">
        <v>317</v>
      </c>
      <c r="I3" s="56">
        <v>5</v>
      </c>
      <c r="J3" s="56" t="s">
        <v>325</v>
      </c>
      <c r="K3" s="56">
        <v>6</v>
      </c>
      <c r="L3" s="56" t="s">
        <v>326</v>
      </c>
    </row>
    <row r="4" spans="1:14" ht="30" customHeight="1" x14ac:dyDescent="0.25">
      <c r="A4" s="103">
        <v>6</v>
      </c>
      <c r="B4" s="112" t="s">
        <v>205</v>
      </c>
      <c r="C4" s="111">
        <f>SUM(C5,C22,C25,C31)</f>
        <v>2934258</v>
      </c>
      <c r="D4" s="111">
        <f>C4/7.5345</f>
        <v>389442.96237308381</v>
      </c>
      <c r="E4" s="111">
        <f>SUM(E5,E22,E31)</f>
        <v>3128039</v>
      </c>
      <c r="F4" s="111">
        <f>E4/7.5345</f>
        <v>415162.12091047846</v>
      </c>
      <c r="G4" s="111">
        <f>SUM(G5,G22,G31)</f>
        <v>3166697.63</v>
      </c>
      <c r="H4" s="111">
        <f>G4/7.5345</f>
        <v>420293.00285354035</v>
      </c>
      <c r="I4" s="111">
        <f>SUM(I5,I31,I22)</f>
        <v>3116728.82</v>
      </c>
      <c r="J4" s="111">
        <f>I4/7.5345</f>
        <v>413661.0020572035</v>
      </c>
      <c r="K4" s="111">
        <v>3116728.82</v>
      </c>
      <c r="L4" s="111">
        <f>K4/7.5345</f>
        <v>413661.0020572035</v>
      </c>
    </row>
    <row r="5" spans="1:14" ht="30" customHeight="1" x14ac:dyDescent="0.25">
      <c r="A5" s="26">
        <v>63</v>
      </c>
      <c r="B5" s="27" t="s">
        <v>74</v>
      </c>
      <c r="C5" s="42">
        <f>SUM(C6,C8,C11)</f>
        <v>2531035</v>
      </c>
      <c r="D5" s="135">
        <f t="shared" ref="D5:D49" si="0">C5/7.5345</f>
        <v>335926.07339571306</v>
      </c>
      <c r="E5" s="42">
        <f>SUM(E8,E11)</f>
        <v>2636032</v>
      </c>
      <c r="F5" s="135">
        <f t="shared" ref="F5:F49" si="1">E5/7.5345</f>
        <v>349861.57011082355</v>
      </c>
      <c r="G5" s="42">
        <f>SUM(G8,G11)</f>
        <v>2658005.87</v>
      </c>
      <c r="H5" s="135">
        <f t="shared" ref="H5:H49" si="2">G5/7.5345</f>
        <v>352778.00384896144</v>
      </c>
      <c r="I5" s="42">
        <v>2656702.4</v>
      </c>
      <c r="J5" s="135">
        <f>I5/7.5345</f>
        <v>352605.00364987721</v>
      </c>
      <c r="K5" s="42">
        <v>2656702.4</v>
      </c>
      <c r="L5" s="135">
        <f t="shared" ref="L5:L49" si="3">K5/7.5345</f>
        <v>352605.00364987721</v>
      </c>
    </row>
    <row r="6" spans="1:14" s="29" customFormat="1" ht="30" customHeight="1" x14ac:dyDescent="0.25">
      <c r="A6" s="26">
        <v>634</v>
      </c>
      <c r="B6" s="27" t="s">
        <v>75</v>
      </c>
      <c r="C6" s="42">
        <v>340</v>
      </c>
      <c r="D6" s="135">
        <f t="shared" si="0"/>
        <v>45.125754860972854</v>
      </c>
      <c r="E6" s="42">
        <f>E7</f>
        <v>0</v>
      </c>
      <c r="F6" s="135">
        <f t="shared" si="1"/>
        <v>0</v>
      </c>
      <c r="G6" s="42">
        <v>0</v>
      </c>
      <c r="H6" s="135">
        <f t="shared" si="2"/>
        <v>0</v>
      </c>
      <c r="I6" s="42"/>
      <c r="J6" s="135"/>
      <c r="K6" s="42"/>
      <c r="L6" s="135">
        <f t="shared" si="3"/>
        <v>0</v>
      </c>
    </row>
    <row r="7" spans="1:14" ht="30" customHeight="1" x14ac:dyDescent="0.25">
      <c r="A7" s="30">
        <v>6341</v>
      </c>
      <c r="B7" s="31" t="s">
        <v>154</v>
      </c>
      <c r="C7" s="43">
        <v>340</v>
      </c>
      <c r="D7" s="136">
        <f t="shared" si="0"/>
        <v>45.125754860972854</v>
      </c>
      <c r="E7" s="43"/>
      <c r="F7" s="136">
        <f t="shared" si="1"/>
        <v>0</v>
      </c>
      <c r="G7" s="43">
        <v>0</v>
      </c>
      <c r="H7" s="135">
        <f t="shared" si="2"/>
        <v>0</v>
      </c>
      <c r="I7" s="43"/>
      <c r="J7" s="135"/>
      <c r="K7" s="43"/>
      <c r="L7" s="135">
        <f t="shared" si="3"/>
        <v>0</v>
      </c>
    </row>
    <row r="8" spans="1:14" s="29" customFormat="1" ht="30" customHeight="1" x14ac:dyDescent="0.25">
      <c r="A8" s="26">
        <v>636</v>
      </c>
      <c r="B8" s="27" t="s">
        <v>76</v>
      </c>
      <c r="C8" s="42">
        <v>2530479</v>
      </c>
      <c r="D8" s="135">
        <f t="shared" si="0"/>
        <v>335852.27951423451</v>
      </c>
      <c r="E8" s="42">
        <v>2635732</v>
      </c>
      <c r="F8" s="135">
        <f t="shared" si="1"/>
        <v>349821.75326829916</v>
      </c>
      <c r="G8" s="42">
        <f>SUM(G9:G10)</f>
        <v>2657704.46</v>
      </c>
      <c r="H8" s="135">
        <f t="shared" si="2"/>
        <v>352737.99986727716</v>
      </c>
      <c r="I8" s="42"/>
      <c r="J8" s="135"/>
      <c r="K8" s="42"/>
      <c r="L8" s="135">
        <f t="shared" si="3"/>
        <v>0</v>
      </c>
    </row>
    <row r="9" spans="1:14" ht="30" customHeight="1" x14ac:dyDescent="0.25">
      <c r="A9" s="30">
        <v>6361</v>
      </c>
      <c r="B9" s="31" t="s">
        <v>137</v>
      </c>
      <c r="C9" s="42">
        <v>2513117</v>
      </c>
      <c r="D9" s="135">
        <f t="shared" si="0"/>
        <v>333547.94611453975</v>
      </c>
      <c r="E9" s="42"/>
      <c r="F9" s="135">
        <f t="shared" si="1"/>
        <v>0</v>
      </c>
      <c r="G9" s="42">
        <v>2633217.2999999998</v>
      </c>
      <c r="H9" s="135">
        <f t="shared" si="2"/>
        <v>349487.99522197887</v>
      </c>
      <c r="I9" s="42"/>
      <c r="J9" s="135"/>
      <c r="K9" s="42"/>
      <c r="L9" s="135">
        <f t="shared" si="3"/>
        <v>0</v>
      </c>
    </row>
    <row r="10" spans="1:14" ht="30" customHeight="1" x14ac:dyDescent="0.25">
      <c r="A10" s="30">
        <v>6362</v>
      </c>
      <c r="B10" s="31" t="s">
        <v>138</v>
      </c>
      <c r="C10" s="43">
        <v>17362</v>
      </c>
      <c r="D10" s="136">
        <f t="shared" si="0"/>
        <v>2304.3333996947376</v>
      </c>
      <c r="E10" s="43"/>
      <c r="F10" s="136">
        <f t="shared" si="1"/>
        <v>0</v>
      </c>
      <c r="G10" s="43">
        <v>24487.16</v>
      </c>
      <c r="H10" s="135">
        <f t="shared" si="2"/>
        <v>3250.0046452982942</v>
      </c>
      <c r="I10" s="43"/>
      <c r="J10" s="135"/>
      <c r="K10" s="43"/>
      <c r="L10" s="135">
        <f t="shared" si="3"/>
        <v>0</v>
      </c>
    </row>
    <row r="11" spans="1:14" s="29" customFormat="1" ht="30" customHeight="1" x14ac:dyDescent="0.25">
      <c r="A11" s="26">
        <v>638</v>
      </c>
      <c r="B11" s="27" t="s">
        <v>139</v>
      </c>
      <c r="C11" s="42">
        <v>216</v>
      </c>
      <c r="D11" s="135">
        <f t="shared" si="0"/>
        <v>28.668126617559224</v>
      </c>
      <c r="E11" s="42">
        <v>300</v>
      </c>
      <c r="F11" s="135">
        <f t="shared" si="1"/>
        <v>39.816842524387816</v>
      </c>
      <c r="G11" s="42">
        <v>301.41000000000003</v>
      </c>
      <c r="H11" s="135">
        <f t="shared" si="2"/>
        <v>40.003981684252437</v>
      </c>
      <c r="I11" s="42"/>
      <c r="J11" s="135"/>
      <c r="K11" s="42"/>
      <c r="L11" s="135">
        <f t="shared" si="3"/>
        <v>0</v>
      </c>
    </row>
    <row r="12" spans="1:14" ht="30" customHeight="1" x14ac:dyDescent="0.25">
      <c r="A12" s="30">
        <v>6381</v>
      </c>
      <c r="B12" s="31" t="s">
        <v>140</v>
      </c>
      <c r="C12" s="43">
        <v>216</v>
      </c>
      <c r="D12" s="136">
        <f t="shared" si="0"/>
        <v>28.668126617559224</v>
      </c>
      <c r="E12" s="43"/>
      <c r="F12" s="136">
        <f t="shared" si="1"/>
        <v>0</v>
      </c>
      <c r="G12" s="43">
        <v>301.41000000000003</v>
      </c>
      <c r="H12" s="135">
        <f t="shared" si="2"/>
        <v>40.003981684252437</v>
      </c>
      <c r="I12" s="43"/>
      <c r="J12" s="135"/>
      <c r="K12" s="43"/>
      <c r="L12" s="135">
        <f t="shared" si="3"/>
        <v>0</v>
      </c>
    </row>
    <row r="13" spans="1:14" ht="30" customHeight="1" x14ac:dyDescent="0.25">
      <c r="A13" s="30">
        <v>6382</v>
      </c>
      <c r="B13" s="31" t="s">
        <v>222</v>
      </c>
      <c r="C13" s="43">
        <v>0</v>
      </c>
      <c r="D13" s="136">
        <f t="shared" si="0"/>
        <v>0</v>
      </c>
      <c r="E13" s="43"/>
      <c r="F13" s="136">
        <f t="shared" si="1"/>
        <v>0</v>
      </c>
      <c r="G13" s="43">
        <v>0</v>
      </c>
      <c r="H13" s="135">
        <f t="shared" si="2"/>
        <v>0</v>
      </c>
      <c r="I13" s="43"/>
      <c r="J13" s="135"/>
      <c r="K13" s="43"/>
      <c r="L13" s="135">
        <f t="shared" si="3"/>
        <v>0</v>
      </c>
    </row>
    <row r="14" spans="1:14" s="29" customFormat="1" ht="30" customHeight="1" x14ac:dyDescent="0.25">
      <c r="A14" s="26">
        <v>639</v>
      </c>
      <c r="B14" s="27" t="s">
        <v>139</v>
      </c>
      <c r="C14" s="42">
        <v>0</v>
      </c>
      <c r="D14" s="135">
        <f t="shared" si="0"/>
        <v>0</v>
      </c>
      <c r="E14" s="42">
        <v>0</v>
      </c>
      <c r="F14" s="135">
        <f t="shared" si="1"/>
        <v>0</v>
      </c>
      <c r="G14" s="42">
        <v>0</v>
      </c>
      <c r="H14" s="135">
        <f t="shared" si="2"/>
        <v>0</v>
      </c>
      <c r="I14" s="42"/>
      <c r="J14" s="135"/>
      <c r="K14" s="42"/>
      <c r="L14" s="135">
        <f t="shared" si="3"/>
        <v>0</v>
      </c>
    </row>
    <row r="15" spans="1:14" ht="30" customHeight="1" x14ac:dyDescent="0.25">
      <c r="A15" s="30">
        <v>6391</v>
      </c>
      <c r="B15" s="31" t="s">
        <v>221</v>
      </c>
      <c r="C15" s="43">
        <v>0</v>
      </c>
      <c r="D15" s="136">
        <f t="shared" si="0"/>
        <v>0</v>
      </c>
      <c r="E15" s="43"/>
      <c r="F15" s="136">
        <f t="shared" si="1"/>
        <v>0</v>
      </c>
      <c r="G15" s="43">
        <v>0</v>
      </c>
      <c r="H15" s="135">
        <f t="shared" si="2"/>
        <v>0</v>
      </c>
      <c r="I15" s="43"/>
      <c r="J15" s="135"/>
      <c r="K15" s="43"/>
      <c r="L15" s="135">
        <f t="shared" si="3"/>
        <v>0</v>
      </c>
    </row>
    <row r="16" spans="1:14" ht="30" customHeight="1" x14ac:dyDescent="0.25">
      <c r="A16" s="26">
        <v>64</v>
      </c>
      <c r="B16" s="27" t="s">
        <v>142</v>
      </c>
      <c r="C16" s="42">
        <v>0</v>
      </c>
      <c r="D16" s="135">
        <f t="shared" si="0"/>
        <v>0</v>
      </c>
      <c r="E16" s="42">
        <v>0</v>
      </c>
      <c r="F16" s="135">
        <f t="shared" si="1"/>
        <v>0</v>
      </c>
      <c r="G16" s="42">
        <v>0</v>
      </c>
      <c r="H16" s="135">
        <f t="shared" si="2"/>
        <v>0</v>
      </c>
      <c r="I16" s="42">
        <v>0</v>
      </c>
      <c r="J16" s="135">
        <f>I16/7.5345</f>
        <v>0</v>
      </c>
      <c r="K16" s="42">
        <v>0</v>
      </c>
      <c r="L16" s="135">
        <f t="shared" si="3"/>
        <v>0</v>
      </c>
    </row>
    <row r="17" spans="1:21" s="29" customFormat="1" ht="30" customHeight="1" x14ac:dyDescent="0.25">
      <c r="A17" s="26">
        <v>641</v>
      </c>
      <c r="B17" s="27" t="s">
        <v>143</v>
      </c>
      <c r="C17" s="42">
        <v>0</v>
      </c>
      <c r="D17" s="135">
        <f t="shared" si="0"/>
        <v>0</v>
      </c>
      <c r="E17" s="42">
        <v>0</v>
      </c>
      <c r="F17" s="135">
        <f t="shared" si="1"/>
        <v>0</v>
      </c>
      <c r="G17" s="42">
        <v>0</v>
      </c>
      <c r="H17" s="135">
        <f t="shared" si="2"/>
        <v>0</v>
      </c>
      <c r="I17" s="42"/>
      <c r="J17" s="135"/>
      <c r="K17" s="42"/>
      <c r="L17" s="135">
        <f t="shared" si="3"/>
        <v>0</v>
      </c>
    </row>
    <row r="18" spans="1:21" ht="30" customHeight="1" x14ac:dyDescent="0.25">
      <c r="A18" s="30">
        <v>6413</v>
      </c>
      <c r="B18" s="31" t="s">
        <v>155</v>
      </c>
      <c r="C18" s="43">
        <v>0</v>
      </c>
      <c r="D18" s="136">
        <f t="shared" si="0"/>
        <v>0</v>
      </c>
      <c r="E18" s="43"/>
      <c r="F18" s="136">
        <f t="shared" si="1"/>
        <v>0</v>
      </c>
      <c r="G18" s="43">
        <v>0</v>
      </c>
      <c r="H18" s="135">
        <f t="shared" si="2"/>
        <v>0</v>
      </c>
      <c r="I18" s="43"/>
      <c r="J18" s="135"/>
      <c r="K18" s="43"/>
      <c r="L18" s="135">
        <f t="shared" si="3"/>
        <v>0</v>
      </c>
    </row>
    <row r="19" spans="1:21" s="29" customFormat="1" ht="30" customHeight="1" x14ac:dyDescent="0.25">
      <c r="A19" s="26">
        <v>642</v>
      </c>
      <c r="B19" s="27" t="s">
        <v>144</v>
      </c>
      <c r="C19" s="42">
        <v>0</v>
      </c>
      <c r="D19" s="135">
        <f t="shared" si="0"/>
        <v>0</v>
      </c>
      <c r="E19" s="42">
        <v>0</v>
      </c>
      <c r="F19" s="135">
        <f t="shared" si="1"/>
        <v>0</v>
      </c>
      <c r="G19" s="42">
        <v>0</v>
      </c>
      <c r="H19" s="135">
        <f t="shared" si="2"/>
        <v>0</v>
      </c>
      <c r="I19" s="42"/>
      <c r="J19" s="135"/>
      <c r="K19" s="42"/>
      <c r="L19" s="135">
        <f t="shared" si="3"/>
        <v>0</v>
      </c>
    </row>
    <row r="20" spans="1:21" ht="30" customHeight="1" x14ac:dyDescent="0.25">
      <c r="A20" s="30">
        <v>6422</v>
      </c>
      <c r="B20" s="31" t="s">
        <v>156</v>
      </c>
      <c r="C20" s="43">
        <v>0</v>
      </c>
      <c r="D20" s="136">
        <f t="shared" si="0"/>
        <v>0</v>
      </c>
      <c r="E20" s="43"/>
      <c r="F20" s="136">
        <f t="shared" si="1"/>
        <v>0</v>
      </c>
      <c r="G20" s="43">
        <v>0</v>
      </c>
      <c r="H20" s="135">
        <f t="shared" si="2"/>
        <v>0</v>
      </c>
      <c r="I20" s="43"/>
      <c r="J20" s="135"/>
      <c r="K20" s="43"/>
      <c r="L20" s="135">
        <f t="shared" si="3"/>
        <v>0</v>
      </c>
    </row>
    <row r="21" spans="1:21" ht="30" customHeight="1" x14ac:dyDescent="0.25">
      <c r="A21" s="30">
        <v>6425</v>
      </c>
      <c r="B21" s="31" t="s">
        <v>282</v>
      </c>
      <c r="C21" s="43">
        <v>0</v>
      </c>
      <c r="D21" s="136">
        <f t="shared" si="0"/>
        <v>0</v>
      </c>
      <c r="E21" s="43"/>
      <c r="F21" s="136">
        <f t="shared" si="1"/>
        <v>0</v>
      </c>
      <c r="G21" s="43">
        <v>0</v>
      </c>
      <c r="H21" s="135">
        <f t="shared" si="2"/>
        <v>0</v>
      </c>
      <c r="I21" s="43"/>
      <c r="J21" s="135"/>
      <c r="K21" s="43"/>
      <c r="L21" s="135">
        <f t="shared" si="3"/>
        <v>0</v>
      </c>
    </row>
    <row r="22" spans="1:21" s="29" customFormat="1" ht="30" customHeight="1" x14ac:dyDescent="0.25">
      <c r="A22" s="26">
        <v>65</v>
      </c>
      <c r="B22" s="27" t="s">
        <v>145</v>
      </c>
      <c r="C22" s="42">
        <v>55878</v>
      </c>
      <c r="D22" s="135">
        <f t="shared" si="0"/>
        <v>7416.2850885924745</v>
      </c>
      <c r="E22" s="42">
        <v>66000</v>
      </c>
      <c r="F22" s="135">
        <f t="shared" si="1"/>
        <v>8759.7053553653186</v>
      </c>
      <c r="G22" s="42">
        <v>66009.75</v>
      </c>
      <c r="H22" s="135">
        <f t="shared" si="2"/>
        <v>8760.9994027473622</v>
      </c>
      <c r="I22" s="42">
        <v>66009.75</v>
      </c>
      <c r="J22" s="135">
        <f>I22/7.5345</f>
        <v>8760.9994027473622</v>
      </c>
      <c r="K22" s="42">
        <v>66009.75</v>
      </c>
      <c r="L22" s="135">
        <f t="shared" si="3"/>
        <v>8760.9994027473622</v>
      </c>
    </row>
    <row r="23" spans="1:21" s="35" customFormat="1" ht="30" customHeight="1" x14ac:dyDescent="0.25">
      <c r="A23" s="26">
        <v>652</v>
      </c>
      <c r="B23" s="27" t="s">
        <v>72</v>
      </c>
      <c r="C23" s="42">
        <v>55878</v>
      </c>
      <c r="D23" s="135">
        <f t="shared" si="0"/>
        <v>7416.2850885924745</v>
      </c>
      <c r="E23" s="42">
        <v>66000</v>
      </c>
      <c r="F23" s="135">
        <f t="shared" si="1"/>
        <v>8759.7053553653186</v>
      </c>
      <c r="G23" s="42">
        <v>66009.75</v>
      </c>
      <c r="H23" s="135">
        <f t="shared" si="2"/>
        <v>8760.9994027473622</v>
      </c>
      <c r="I23" s="42"/>
      <c r="J23" s="135"/>
      <c r="K23" s="42"/>
      <c r="L23" s="135">
        <f t="shared" si="3"/>
        <v>0</v>
      </c>
      <c r="M23" s="33"/>
      <c r="N23" s="33"/>
      <c r="O23" s="33"/>
      <c r="P23" s="33"/>
      <c r="Q23" s="33"/>
      <c r="R23" s="34"/>
      <c r="S23" s="34"/>
      <c r="T23" s="34"/>
      <c r="U23" s="34"/>
    </row>
    <row r="24" spans="1:21" ht="30" customHeight="1" x14ac:dyDescent="0.25">
      <c r="A24" s="30">
        <v>6526</v>
      </c>
      <c r="B24" s="31" t="s">
        <v>73</v>
      </c>
      <c r="C24" s="43">
        <v>55878</v>
      </c>
      <c r="D24" s="136">
        <f t="shared" si="0"/>
        <v>7416.2850885924745</v>
      </c>
      <c r="E24" s="43"/>
      <c r="F24" s="136">
        <f t="shared" si="1"/>
        <v>0</v>
      </c>
      <c r="G24" s="43">
        <v>66009.75</v>
      </c>
      <c r="H24" s="135">
        <f t="shared" si="2"/>
        <v>8760.9994027473622</v>
      </c>
      <c r="I24" s="43"/>
      <c r="J24" s="135"/>
      <c r="K24" s="43"/>
      <c r="L24" s="135">
        <f t="shared" si="3"/>
        <v>0</v>
      </c>
      <c r="M24" s="137"/>
      <c r="N24" s="137"/>
      <c r="O24" s="137"/>
      <c r="P24" s="137"/>
      <c r="Q24" s="137"/>
      <c r="R24" s="137"/>
      <c r="S24" s="137"/>
      <c r="T24" s="138"/>
      <c r="U24" s="138"/>
    </row>
    <row r="25" spans="1:21" ht="30" customHeight="1" x14ac:dyDescent="0.25">
      <c r="A25" s="26">
        <v>66</v>
      </c>
      <c r="B25" s="27" t="s">
        <v>70</v>
      </c>
      <c r="C25" s="42">
        <v>1669</v>
      </c>
      <c r="D25" s="135">
        <f t="shared" si="0"/>
        <v>221.51436724401088</v>
      </c>
      <c r="E25" s="42">
        <v>0</v>
      </c>
      <c r="F25" s="135">
        <f t="shared" si="1"/>
        <v>0</v>
      </c>
      <c r="G25" s="42">
        <v>0</v>
      </c>
      <c r="H25" s="135">
        <f t="shared" si="2"/>
        <v>0</v>
      </c>
      <c r="I25" s="42">
        <v>0</v>
      </c>
      <c r="J25" s="135">
        <f>I25/7.5345</f>
        <v>0</v>
      </c>
      <c r="K25" s="42">
        <v>0</v>
      </c>
      <c r="L25" s="135">
        <f t="shared" si="3"/>
        <v>0</v>
      </c>
    </row>
    <row r="26" spans="1:21" s="29" customFormat="1" ht="30" customHeight="1" x14ac:dyDescent="0.25">
      <c r="A26" s="26">
        <v>661</v>
      </c>
      <c r="B26" s="27" t="s">
        <v>146</v>
      </c>
      <c r="C26" s="42">
        <v>0</v>
      </c>
      <c r="D26" s="135">
        <f t="shared" si="0"/>
        <v>0</v>
      </c>
      <c r="E26" s="42">
        <v>0</v>
      </c>
      <c r="F26" s="135">
        <f t="shared" si="1"/>
        <v>0</v>
      </c>
      <c r="G26" s="42">
        <v>0</v>
      </c>
      <c r="H26" s="135">
        <f t="shared" si="2"/>
        <v>0</v>
      </c>
      <c r="I26" s="42"/>
      <c r="J26" s="135"/>
      <c r="K26" s="42"/>
      <c r="L26" s="135">
        <f t="shared" si="3"/>
        <v>0</v>
      </c>
    </row>
    <row r="27" spans="1:21" ht="30" customHeight="1" x14ac:dyDescent="0.25">
      <c r="A27" s="30">
        <v>6615</v>
      </c>
      <c r="B27" s="31" t="s">
        <v>214</v>
      </c>
      <c r="C27" s="43">
        <v>0</v>
      </c>
      <c r="D27" s="136">
        <f t="shared" si="0"/>
        <v>0</v>
      </c>
      <c r="E27" s="43"/>
      <c r="F27" s="136">
        <f t="shared" si="1"/>
        <v>0</v>
      </c>
      <c r="G27" s="43">
        <v>0</v>
      </c>
      <c r="H27" s="135">
        <f t="shared" si="2"/>
        <v>0</v>
      </c>
      <c r="I27" s="43"/>
      <c r="J27" s="135"/>
      <c r="K27" s="43"/>
      <c r="L27" s="135">
        <f t="shared" si="3"/>
        <v>0</v>
      </c>
    </row>
    <row r="28" spans="1:21" s="29" customFormat="1" ht="30" customHeight="1" x14ac:dyDescent="0.25">
      <c r="A28" s="26">
        <v>663</v>
      </c>
      <c r="B28" s="27" t="s">
        <v>71</v>
      </c>
      <c r="C28" s="42">
        <v>1669</v>
      </c>
      <c r="D28" s="135">
        <f t="shared" si="0"/>
        <v>221.51436724401088</v>
      </c>
      <c r="E28" s="42">
        <v>0</v>
      </c>
      <c r="F28" s="135">
        <f t="shared" si="1"/>
        <v>0</v>
      </c>
      <c r="G28" s="42">
        <v>0</v>
      </c>
      <c r="H28" s="135">
        <f t="shared" si="2"/>
        <v>0</v>
      </c>
      <c r="I28" s="42"/>
      <c r="J28" s="135"/>
      <c r="K28" s="42"/>
      <c r="L28" s="135">
        <f t="shared" si="3"/>
        <v>0</v>
      </c>
    </row>
    <row r="29" spans="1:21" ht="30" customHeight="1" x14ac:dyDescent="0.25">
      <c r="A29" s="30">
        <v>6631</v>
      </c>
      <c r="B29" s="31" t="s">
        <v>147</v>
      </c>
      <c r="C29" s="43">
        <v>1074</v>
      </c>
      <c r="D29" s="136">
        <f t="shared" si="0"/>
        <v>142.54429623730837</v>
      </c>
      <c r="E29" s="43"/>
      <c r="F29" s="136">
        <f t="shared" si="1"/>
        <v>0</v>
      </c>
      <c r="G29" s="43">
        <v>0</v>
      </c>
      <c r="H29" s="135">
        <f t="shared" si="2"/>
        <v>0</v>
      </c>
      <c r="I29" s="43"/>
      <c r="J29" s="135"/>
      <c r="K29" s="43"/>
      <c r="L29" s="135">
        <f t="shared" si="3"/>
        <v>0</v>
      </c>
    </row>
    <row r="30" spans="1:21" ht="30" customHeight="1" x14ac:dyDescent="0.25">
      <c r="A30" s="30">
        <v>6632</v>
      </c>
      <c r="B30" s="31" t="s">
        <v>220</v>
      </c>
      <c r="C30" s="43">
        <v>595</v>
      </c>
      <c r="D30" s="136">
        <f t="shared" si="0"/>
        <v>78.970071006702497</v>
      </c>
      <c r="E30" s="43"/>
      <c r="F30" s="136">
        <f t="shared" si="1"/>
        <v>0</v>
      </c>
      <c r="G30" s="43">
        <v>0</v>
      </c>
      <c r="H30" s="135">
        <f t="shared" si="2"/>
        <v>0</v>
      </c>
      <c r="I30" s="43"/>
      <c r="J30" s="135"/>
      <c r="K30" s="43"/>
      <c r="L30" s="135">
        <f t="shared" si="3"/>
        <v>0</v>
      </c>
    </row>
    <row r="31" spans="1:21" ht="30" customHeight="1" x14ac:dyDescent="0.25">
      <c r="A31" s="26">
        <v>67</v>
      </c>
      <c r="B31" s="27" t="s">
        <v>67</v>
      </c>
      <c r="C31" s="42">
        <v>345676</v>
      </c>
      <c r="D31" s="135">
        <f t="shared" si="0"/>
        <v>45879.089521534275</v>
      </c>
      <c r="E31" s="42">
        <v>426007</v>
      </c>
      <c r="F31" s="135">
        <f t="shared" si="1"/>
        <v>56540.845444289596</v>
      </c>
      <c r="G31" s="42">
        <f>SUM(G32)</f>
        <v>442682.01</v>
      </c>
      <c r="H31" s="135">
        <f t="shared" si="2"/>
        <v>58753.999601831572</v>
      </c>
      <c r="I31" s="42">
        <v>394016.67</v>
      </c>
      <c r="J31" s="135">
        <f>I31/7.5345</f>
        <v>52294.999004578931</v>
      </c>
      <c r="K31" s="42">
        <v>394016.67</v>
      </c>
      <c r="L31" s="135">
        <f t="shared" si="3"/>
        <v>52294.999004578931</v>
      </c>
    </row>
    <row r="32" spans="1:21" ht="30" customHeight="1" x14ac:dyDescent="0.25">
      <c r="A32" s="26">
        <v>671</v>
      </c>
      <c r="B32" s="27" t="s">
        <v>141</v>
      </c>
      <c r="C32" s="42">
        <v>345676</v>
      </c>
      <c r="D32" s="135">
        <f t="shared" si="0"/>
        <v>45879.089521534275</v>
      </c>
      <c r="E32" s="42">
        <v>426007</v>
      </c>
      <c r="F32" s="135">
        <f t="shared" si="1"/>
        <v>56540.845444289596</v>
      </c>
      <c r="G32" s="42">
        <f>SUM(G33:G34)</f>
        <v>442682.01</v>
      </c>
      <c r="H32" s="135">
        <f t="shared" si="2"/>
        <v>58753.999601831572</v>
      </c>
      <c r="I32" s="42"/>
      <c r="J32" s="135"/>
      <c r="K32" s="42"/>
      <c r="L32" s="135">
        <f t="shared" si="3"/>
        <v>0</v>
      </c>
    </row>
    <row r="33" spans="1:13" ht="30" customHeight="1" x14ac:dyDescent="0.25">
      <c r="A33" s="30">
        <v>6711</v>
      </c>
      <c r="B33" s="31" t="s">
        <v>68</v>
      </c>
      <c r="C33" s="43">
        <v>341208</v>
      </c>
      <c r="D33" s="136">
        <f t="shared" si="0"/>
        <v>45286.084013537722</v>
      </c>
      <c r="E33" s="43"/>
      <c r="F33" s="136">
        <f t="shared" si="1"/>
        <v>0</v>
      </c>
      <c r="G33" s="43">
        <v>441024.42</v>
      </c>
      <c r="H33" s="135">
        <f t="shared" si="2"/>
        <v>58533.999601831572</v>
      </c>
      <c r="I33" s="43"/>
      <c r="J33" s="135"/>
      <c r="K33" s="43"/>
      <c r="L33" s="135">
        <f t="shared" si="3"/>
        <v>0</v>
      </c>
    </row>
    <row r="34" spans="1:13" ht="37.5" customHeight="1" x14ac:dyDescent="0.25">
      <c r="A34" s="30">
        <v>6712</v>
      </c>
      <c r="B34" s="66" t="s">
        <v>69</v>
      </c>
      <c r="C34" s="43">
        <v>4468</v>
      </c>
      <c r="D34" s="136">
        <f t="shared" si="0"/>
        <v>593.00550799654923</v>
      </c>
      <c r="E34" s="43"/>
      <c r="F34" s="136">
        <f t="shared" si="1"/>
        <v>0</v>
      </c>
      <c r="G34" s="43">
        <v>1657.59</v>
      </c>
      <c r="H34" s="135">
        <f t="shared" si="2"/>
        <v>219.99999999999997</v>
      </c>
      <c r="I34" s="43"/>
      <c r="J34" s="135"/>
      <c r="K34" s="43"/>
      <c r="L34" s="135">
        <f t="shared" si="3"/>
        <v>0</v>
      </c>
      <c r="M34" s="139"/>
    </row>
    <row r="35" spans="1:13" s="29" customFormat="1" ht="30" customHeight="1" x14ac:dyDescent="0.25">
      <c r="A35" s="110">
        <v>7</v>
      </c>
      <c r="B35" s="107" t="s">
        <v>191</v>
      </c>
      <c r="C35" s="111">
        <v>0</v>
      </c>
      <c r="D35" s="111">
        <f t="shared" si="0"/>
        <v>0</v>
      </c>
      <c r="E35" s="111">
        <v>0</v>
      </c>
      <c r="F35" s="111">
        <f t="shared" si="1"/>
        <v>0</v>
      </c>
      <c r="G35" s="111">
        <v>0</v>
      </c>
      <c r="H35" s="111">
        <f t="shared" si="2"/>
        <v>0</v>
      </c>
      <c r="I35" s="111">
        <v>0</v>
      </c>
      <c r="J35" s="111">
        <f>I35/7.5345</f>
        <v>0</v>
      </c>
      <c r="K35" s="111">
        <v>0</v>
      </c>
      <c r="L35" s="111">
        <f t="shared" si="3"/>
        <v>0</v>
      </c>
      <c r="M35" s="36"/>
    </row>
    <row r="36" spans="1:13" s="29" customFormat="1" ht="30" customHeight="1" x14ac:dyDescent="0.25">
      <c r="A36" s="65">
        <v>71</v>
      </c>
      <c r="B36" s="63" t="s">
        <v>192</v>
      </c>
      <c r="C36" s="42">
        <v>0</v>
      </c>
      <c r="D36" s="135">
        <f t="shared" si="0"/>
        <v>0</v>
      </c>
      <c r="E36" s="42">
        <v>0</v>
      </c>
      <c r="F36" s="135">
        <f t="shared" si="1"/>
        <v>0</v>
      </c>
      <c r="G36" s="42">
        <v>0</v>
      </c>
      <c r="H36" s="135">
        <f t="shared" si="2"/>
        <v>0</v>
      </c>
      <c r="I36" s="42">
        <v>0</v>
      </c>
      <c r="J36" s="135">
        <f>I36/7.5345</f>
        <v>0</v>
      </c>
      <c r="K36" s="42">
        <v>0</v>
      </c>
      <c r="L36" s="135">
        <f t="shared" si="3"/>
        <v>0</v>
      </c>
      <c r="M36" s="36"/>
    </row>
    <row r="37" spans="1:13" ht="30" customHeight="1" x14ac:dyDescent="0.25">
      <c r="A37" s="64">
        <v>711</v>
      </c>
      <c r="B37" s="62" t="s">
        <v>193</v>
      </c>
      <c r="C37" s="43">
        <v>0</v>
      </c>
      <c r="D37" s="136">
        <f t="shared" si="0"/>
        <v>0</v>
      </c>
      <c r="E37" s="43">
        <v>0</v>
      </c>
      <c r="F37" s="136">
        <f t="shared" si="1"/>
        <v>0</v>
      </c>
      <c r="G37" s="43">
        <v>0</v>
      </c>
      <c r="H37" s="135">
        <f t="shared" si="2"/>
        <v>0</v>
      </c>
      <c r="I37" s="43"/>
      <c r="J37" s="135"/>
      <c r="K37" s="43"/>
      <c r="L37" s="135">
        <f t="shared" si="3"/>
        <v>0</v>
      </c>
      <c r="M37" s="139"/>
    </row>
    <row r="38" spans="1:13" s="29" customFormat="1" ht="30" customHeight="1" x14ac:dyDescent="0.25">
      <c r="A38" s="65">
        <v>72</v>
      </c>
      <c r="B38" s="63" t="s">
        <v>194</v>
      </c>
      <c r="C38" s="42">
        <v>0</v>
      </c>
      <c r="D38" s="135">
        <f t="shared" si="0"/>
        <v>0</v>
      </c>
      <c r="E38" s="42">
        <v>0</v>
      </c>
      <c r="F38" s="135">
        <f t="shared" si="1"/>
        <v>0</v>
      </c>
      <c r="G38" s="42">
        <v>0</v>
      </c>
      <c r="H38" s="135">
        <f t="shared" si="2"/>
        <v>0</v>
      </c>
      <c r="I38" s="42">
        <v>0</v>
      </c>
      <c r="J38" s="135">
        <f>I38/7.5345</f>
        <v>0</v>
      </c>
      <c r="K38" s="42">
        <v>0</v>
      </c>
      <c r="L38" s="135">
        <f t="shared" si="3"/>
        <v>0</v>
      </c>
      <c r="M38" s="36"/>
    </row>
    <row r="39" spans="1:13" ht="30" customHeight="1" x14ac:dyDescent="0.25">
      <c r="A39" s="64">
        <v>721</v>
      </c>
      <c r="B39" s="62" t="s">
        <v>195</v>
      </c>
      <c r="C39" s="43">
        <v>0</v>
      </c>
      <c r="D39" s="136">
        <f t="shared" si="0"/>
        <v>0</v>
      </c>
      <c r="E39" s="43">
        <v>0</v>
      </c>
      <c r="F39" s="136">
        <f t="shared" si="1"/>
        <v>0</v>
      </c>
      <c r="G39" s="43">
        <v>0</v>
      </c>
      <c r="H39" s="135">
        <f t="shared" si="2"/>
        <v>0</v>
      </c>
      <c r="I39" s="43"/>
      <c r="J39" s="135"/>
      <c r="K39" s="43"/>
      <c r="L39" s="135">
        <f t="shared" si="3"/>
        <v>0</v>
      </c>
      <c r="M39" s="139"/>
    </row>
    <row r="40" spans="1:13" ht="30" customHeight="1" x14ac:dyDescent="0.25">
      <c r="A40" s="64">
        <v>722</v>
      </c>
      <c r="B40" s="62" t="s">
        <v>196</v>
      </c>
      <c r="C40" s="43">
        <v>0</v>
      </c>
      <c r="D40" s="136">
        <f t="shared" si="0"/>
        <v>0</v>
      </c>
      <c r="E40" s="43">
        <v>0</v>
      </c>
      <c r="F40" s="136">
        <f t="shared" si="1"/>
        <v>0</v>
      </c>
      <c r="G40" s="43">
        <v>0</v>
      </c>
      <c r="H40" s="135">
        <f t="shared" si="2"/>
        <v>0</v>
      </c>
      <c r="I40" s="43"/>
      <c r="J40" s="135"/>
      <c r="K40" s="43"/>
      <c r="L40" s="135">
        <f t="shared" si="3"/>
        <v>0</v>
      </c>
      <c r="M40" s="139"/>
    </row>
    <row r="41" spans="1:13" ht="30" customHeight="1" x14ac:dyDescent="0.25">
      <c r="A41" s="67">
        <v>723</v>
      </c>
      <c r="B41" s="68" t="s">
        <v>197</v>
      </c>
      <c r="C41" s="43">
        <v>0</v>
      </c>
      <c r="D41" s="136">
        <f t="shared" si="0"/>
        <v>0</v>
      </c>
      <c r="E41" s="43">
        <v>0</v>
      </c>
      <c r="F41" s="136">
        <f t="shared" si="1"/>
        <v>0</v>
      </c>
      <c r="G41" s="43">
        <v>0</v>
      </c>
      <c r="H41" s="135">
        <f t="shared" si="2"/>
        <v>0</v>
      </c>
      <c r="I41" s="43"/>
      <c r="J41" s="135"/>
      <c r="K41" s="43"/>
      <c r="L41" s="135">
        <f t="shared" si="3"/>
        <v>0</v>
      </c>
      <c r="M41" s="139"/>
    </row>
    <row r="42" spans="1:13" s="29" customFormat="1" ht="30" customHeight="1" x14ac:dyDescent="0.25">
      <c r="A42" s="106">
        <v>8</v>
      </c>
      <c r="B42" s="107" t="s">
        <v>198</v>
      </c>
      <c r="C42" s="111">
        <v>0</v>
      </c>
      <c r="D42" s="111">
        <f t="shared" si="0"/>
        <v>0</v>
      </c>
      <c r="E42" s="111">
        <v>0</v>
      </c>
      <c r="F42" s="111">
        <f t="shared" si="1"/>
        <v>0</v>
      </c>
      <c r="G42" s="111">
        <v>0</v>
      </c>
      <c r="H42" s="111">
        <f t="shared" si="2"/>
        <v>0</v>
      </c>
      <c r="I42" s="111">
        <v>0</v>
      </c>
      <c r="J42" s="111">
        <f>I42/7.5345</f>
        <v>0</v>
      </c>
      <c r="K42" s="111">
        <v>0</v>
      </c>
      <c r="L42" s="111">
        <f t="shared" si="3"/>
        <v>0</v>
      </c>
      <c r="M42" s="36"/>
    </row>
    <row r="43" spans="1:13" s="29" customFormat="1" ht="30" customHeight="1" x14ac:dyDescent="0.25">
      <c r="A43" s="69">
        <v>81</v>
      </c>
      <c r="B43" s="63" t="s">
        <v>199</v>
      </c>
      <c r="C43" s="42">
        <v>0</v>
      </c>
      <c r="D43" s="135">
        <f t="shared" si="0"/>
        <v>0</v>
      </c>
      <c r="E43" s="42">
        <v>0</v>
      </c>
      <c r="F43" s="135">
        <f t="shared" si="1"/>
        <v>0</v>
      </c>
      <c r="G43" s="42">
        <v>0</v>
      </c>
      <c r="H43" s="135">
        <f t="shared" si="2"/>
        <v>0</v>
      </c>
      <c r="I43" s="42">
        <v>0</v>
      </c>
      <c r="J43" s="135">
        <f>I43/7.5345</f>
        <v>0</v>
      </c>
      <c r="K43" s="42">
        <v>0</v>
      </c>
      <c r="L43" s="135">
        <f t="shared" si="3"/>
        <v>0</v>
      </c>
      <c r="M43" s="36"/>
    </row>
    <row r="44" spans="1:13" ht="30" customHeight="1" x14ac:dyDescent="0.25">
      <c r="A44" s="70">
        <v>818</v>
      </c>
      <c r="B44" s="62" t="s">
        <v>200</v>
      </c>
      <c r="C44" s="43">
        <v>0</v>
      </c>
      <c r="D44" s="136">
        <f t="shared" si="0"/>
        <v>0</v>
      </c>
      <c r="E44" s="43">
        <v>0</v>
      </c>
      <c r="F44" s="136">
        <f t="shared" si="1"/>
        <v>0</v>
      </c>
      <c r="G44" s="43">
        <v>0</v>
      </c>
      <c r="H44" s="135">
        <f t="shared" si="2"/>
        <v>0</v>
      </c>
      <c r="I44" s="43"/>
      <c r="J44" s="135"/>
      <c r="K44" s="43"/>
      <c r="L44" s="135">
        <f t="shared" si="3"/>
        <v>0</v>
      </c>
      <c r="M44" s="139"/>
    </row>
    <row r="45" spans="1:13" s="29" customFormat="1" ht="30" customHeight="1" x14ac:dyDescent="0.25">
      <c r="A45" s="69">
        <v>83</v>
      </c>
      <c r="B45" s="63" t="s">
        <v>201</v>
      </c>
      <c r="C45" s="42">
        <v>0</v>
      </c>
      <c r="D45" s="135">
        <f t="shared" si="0"/>
        <v>0</v>
      </c>
      <c r="E45" s="42">
        <v>0</v>
      </c>
      <c r="F45" s="135">
        <f t="shared" si="1"/>
        <v>0</v>
      </c>
      <c r="G45" s="42">
        <v>0</v>
      </c>
      <c r="H45" s="135">
        <f t="shared" si="2"/>
        <v>0</v>
      </c>
      <c r="I45" s="42">
        <v>0</v>
      </c>
      <c r="J45" s="135">
        <f>I45/7.5345</f>
        <v>0</v>
      </c>
      <c r="K45" s="42">
        <v>0</v>
      </c>
      <c r="L45" s="135">
        <f t="shared" si="3"/>
        <v>0</v>
      </c>
      <c r="M45" s="36"/>
    </row>
    <row r="46" spans="1:13" ht="30" customHeight="1" x14ac:dyDescent="0.25">
      <c r="A46" s="70">
        <v>832</v>
      </c>
      <c r="B46" s="62" t="s">
        <v>202</v>
      </c>
      <c r="C46" s="43">
        <v>0</v>
      </c>
      <c r="D46" s="136">
        <f t="shared" si="0"/>
        <v>0</v>
      </c>
      <c r="E46" s="43">
        <v>0</v>
      </c>
      <c r="F46" s="136">
        <f t="shared" si="1"/>
        <v>0</v>
      </c>
      <c r="G46" s="43">
        <v>0</v>
      </c>
      <c r="H46" s="135">
        <f t="shared" si="2"/>
        <v>0</v>
      </c>
      <c r="I46" s="43"/>
      <c r="J46" s="135"/>
      <c r="K46" s="43"/>
      <c r="L46" s="135">
        <f t="shared" si="3"/>
        <v>0</v>
      </c>
      <c r="M46" s="139"/>
    </row>
    <row r="47" spans="1:13" s="29" customFormat="1" ht="30" customHeight="1" x14ac:dyDescent="0.25">
      <c r="A47" s="69">
        <v>84</v>
      </c>
      <c r="B47" s="63" t="s">
        <v>203</v>
      </c>
      <c r="C47" s="42">
        <v>0</v>
      </c>
      <c r="D47" s="135">
        <f t="shared" si="0"/>
        <v>0</v>
      </c>
      <c r="E47" s="42">
        <v>0</v>
      </c>
      <c r="F47" s="135">
        <f t="shared" si="1"/>
        <v>0</v>
      </c>
      <c r="G47" s="42">
        <v>0</v>
      </c>
      <c r="H47" s="135">
        <f t="shared" si="2"/>
        <v>0</v>
      </c>
      <c r="I47" s="42">
        <v>0</v>
      </c>
      <c r="J47" s="135">
        <f>I47/7.5345</f>
        <v>0</v>
      </c>
      <c r="K47" s="42">
        <v>0</v>
      </c>
      <c r="L47" s="135">
        <f t="shared" si="3"/>
        <v>0</v>
      </c>
      <c r="M47" s="36"/>
    </row>
    <row r="48" spans="1:13" ht="30" customHeight="1" x14ac:dyDescent="0.25">
      <c r="A48" s="70">
        <v>844</v>
      </c>
      <c r="B48" s="62" t="s">
        <v>204</v>
      </c>
      <c r="C48" s="43">
        <v>0</v>
      </c>
      <c r="D48" s="136">
        <f t="shared" si="0"/>
        <v>0</v>
      </c>
      <c r="E48" s="43">
        <v>0</v>
      </c>
      <c r="F48" s="136">
        <f t="shared" si="1"/>
        <v>0</v>
      </c>
      <c r="G48" s="43">
        <v>0</v>
      </c>
      <c r="H48" s="135">
        <f t="shared" si="2"/>
        <v>0</v>
      </c>
      <c r="I48" s="43"/>
      <c r="J48" s="135"/>
      <c r="K48" s="43"/>
      <c r="L48" s="135">
        <f t="shared" si="3"/>
        <v>0</v>
      </c>
      <c r="M48" s="139"/>
    </row>
    <row r="49" spans="1:12" ht="30" customHeight="1" x14ac:dyDescent="0.25">
      <c r="A49" s="113" t="s">
        <v>77</v>
      </c>
      <c r="B49" s="114"/>
      <c r="C49" s="111">
        <f>SUM(C4,C35,C42)</f>
        <v>2934258</v>
      </c>
      <c r="D49" s="111">
        <f t="shared" si="0"/>
        <v>389442.96237308381</v>
      </c>
      <c r="E49" s="115">
        <f>SUM(E4,E35,E42)</f>
        <v>3128039</v>
      </c>
      <c r="F49" s="111">
        <f t="shared" si="1"/>
        <v>415162.12091047846</v>
      </c>
      <c r="G49" s="115">
        <f>SUM(G4)</f>
        <v>3166697.63</v>
      </c>
      <c r="H49" s="111">
        <f t="shared" si="2"/>
        <v>420293.00285354035</v>
      </c>
      <c r="I49" s="115">
        <f>SUM(I4)</f>
        <v>3116728.82</v>
      </c>
      <c r="J49" s="111">
        <f>I49/7.5345</f>
        <v>413661.0020572035</v>
      </c>
      <c r="K49" s="115">
        <f>SUM(K4)</f>
        <v>3116728.82</v>
      </c>
      <c r="L49" s="111">
        <f t="shared" si="3"/>
        <v>413661.0020572035</v>
      </c>
    </row>
    <row r="50" spans="1:12" ht="30" customHeight="1" x14ac:dyDescent="0.25">
      <c r="A50" s="59"/>
      <c r="B50" s="38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pans="1:12" s="41" customFormat="1" ht="20.25" customHeight="1" x14ac:dyDescent="0.25">
      <c r="A51" s="149" t="s">
        <v>148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</row>
    <row r="52" spans="1:12" s="91" customFormat="1" ht="44.25" customHeight="1" x14ac:dyDescent="0.25">
      <c r="A52" s="18" t="s">
        <v>209</v>
      </c>
      <c r="B52" s="19" t="s">
        <v>210</v>
      </c>
      <c r="C52" s="20" t="s">
        <v>213</v>
      </c>
      <c r="D52" s="20" t="s">
        <v>344</v>
      </c>
      <c r="E52" s="21" t="s">
        <v>276</v>
      </c>
      <c r="F52" s="21" t="s">
        <v>345</v>
      </c>
      <c r="G52" s="21" t="s">
        <v>335</v>
      </c>
      <c r="H52" s="21" t="s">
        <v>336</v>
      </c>
      <c r="I52" s="21" t="s">
        <v>331</v>
      </c>
      <c r="J52" s="21" t="s">
        <v>332</v>
      </c>
      <c r="K52" s="21" t="s">
        <v>333</v>
      </c>
      <c r="L52" s="21" t="s">
        <v>334</v>
      </c>
    </row>
    <row r="53" spans="1:12" s="41" customFormat="1" ht="13.2" x14ac:dyDescent="0.25">
      <c r="A53" s="148">
        <v>1</v>
      </c>
      <c r="B53" s="148"/>
      <c r="C53" s="88">
        <v>2</v>
      </c>
      <c r="D53" s="88" t="s">
        <v>312</v>
      </c>
      <c r="E53" s="56">
        <v>3</v>
      </c>
      <c r="F53" s="56" t="s">
        <v>314</v>
      </c>
      <c r="G53" s="56">
        <v>4</v>
      </c>
      <c r="H53" s="56" t="s">
        <v>317</v>
      </c>
      <c r="I53" s="56">
        <v>5</v>
      </c>
      <c r="J53" s="56" t="s">
        <v>325</v>
      </c>
      <c r="K53" s="56">
        <v>6</v>
      </c>
      <c r="L53" s="56" t="s">
        <v>326</v>
      </c>
    </row>
    <row r="54" spans="1:12" s="41" customFormat="1" ht="20.25" customHeight="1" x14ac:dyDescent="0.25">
      <c r="A54" s="45">
        <v>1</v>
      </c>
      <c r="B54" s="45" t="s">
        <v>308</v>
      </c>
      <c r="C54" s="37">
        <v>342342</v>
      </c>
      <c r="D54" s="37">
        <f t="shared" ref="D54:D59" si="4">C54/7.5345</f>
        <v>45436.59167827991</v>
      </c>
      <c r="E54" s="37">
        <v>426007</v>
      </c>
      <c r="F54" s="37">
        <f t="shared" ref="F54:F59" si="5">E54/7.5345</f>
        <v>56540.845444289596</v>
      </c>
      <c r="G54" s="37">
        <v>442682.01</v>
      </c>
      <c r="H54" s="37">
        <f t="shared" ref="H54:H59" si="6">G54/7.5345</f>
        <v>58753.999601831572</v>
      </c>
      <c r="I54" s="37">
        <v>394016.67</v>
      </c>
      <c r="J54" s="37">
        <f t="shared" ref="J54:J59" si="7">I54/7.5345</f>
        <v>52294.999004578931</v>
      </c>
      <c r="K54" s="37">
        <v>394016.67</v>
      </c>
      <c r="L54" s="37">
        <f t="shared" ref="L54:L59" si="8">K54/7.5345</f>
        <v>52294.999004578931</v>
      </c>
    </row>
    <row r="55" spans="1:12" s="41" customFormat="1" ht="20.25" customHeight="1" x14ac:dyDescent="0.25">
      <c r="A55" s="45">
        <v>2</v>
      </c>
      <c r="B55" s="45" t="s">
        <v>152</v>
      </c>
      <c r="C55" s="37">
        <v>0</v>
      </c>
      <c r="D55" s="37">
        <f t="shared" si="4"/>
        <v>0</v>
      </c>
      <c r="E55" s="37">
        <v>0</v>
      </c>
      <c r="F55" s="37">
        <f t="shared" si="5"/>
        <v>0</v>
      </c>
      <c r="G55" s="37">
        <v>0</v>
      </c>
      <c r="H55" s="37">
        <f t="shared" si="6"/>
        <v>0</v>
      </c>
      <c r="I55" s="37">
        <v>0</v>
      </c>
      <c r="J55" s="37">
        <f t="shared" si="7"/>
        <v>0</v>
      </c>
      <c r="K55" s="37">
        <v>0</v>
      </c>
      <c r="L55" s="37">
        <f t="shared" si="8"/>
        <v>0</v>
      </c>
    </row>
    <row r="56" spans="1:12" s="41" customFormat="1" ht="20.25" customHeight="1" x14ac:dyDescent="0.25">
      <c r="A56" s="45">
        <v>3</v>
      </c>
      <c r="B56" s="45" t="s">
        <v>149</v>
      </c>
      <c r="C56" s="37">
        <v>1669</v>
      </c>
      <c r="D56" s="37">
        <f t="shared" si="4"/>
        <v>221.51436724401088</v>
      </c>
      <c r="E56" s="37">
        <v>0</v>
      </c>
      <c r="F56" s="37">
        <f t="shared" si="5"/>
        <v>0</v>
      </c>
      <c r="G56" s="37">
        <v>0</v>
      </c>
      <c r="H56" s="37">
        <f t="shared" si="6"/>
        <v>0</v>
      </c>
      <c r="I56" s="37">
        <v>0</v>
      </c>
      <c r="J56" s="37">
        <f t="shared" si="7"/>
        <v>0</v>
      </c>
      <c r="K56" s="37">
        <v>0</v>
      </c>
      <c r="L56" s="37">
        <f t="shared" si="8"/>
        <v>0</v>
      </c>
    </row>
    <row r="57" spans="1:12" s="41" customFormat="1" ht="20.25" customHeight="1" x14ac:dyDescent="0.25">
      <c r="A57" s="45">
        <v>4</v>
      </c>
      <c r="B57" s="45" t="s">
        <v>309</v>
      </c>
      <c r="C57" s="37">
        <v>51526</v>
      </c>
      <c r="D57" s="37">
        <f t="shared" si="4"/>
        <v>6838.6754263720213</v>
      </c>
      <c r="E57" s="37">
        <v>66000</v>
      </c>
      <c r="F57" s="37">
        <f t="shared" si="5"/>
        <v>8759.7053553653186</v>
      </c>
      <c r="G57" s="37">
        <v>66009.75</v>
      </c>
      <c r="H57" s="37">
        <f t="shared" si="6"/>
        <v>8760.9994027473622</v>
      </c>
      <c r="I57" s="37">
        <v>66009.75</v>
      </c>
      <c r="J57" s="37">
        <f t="shared" si="7"/>
        <v>8760.9994027473622</v>
      </c>
      <c r="K57" s="37">
        <v>66009.75</v>
      </c>
      <c r="L57" s="37">
        <f t="shared" si="8"/>
        <v>8760.9994027473622</v>
      </c>
    </row>
    <row r="58" spans="1:12" s="41" customFormat="1" ht="20.25" customHeight="1" x14ac:dyDescent="0.25">
      <c r="A58" s="45">
        <v>5</v>
      </c>
      <c r="B58" s="45" t="s">
        <v>151</v>
      </c>
      <c r="C58" s="37">
        <v>2538721</v>
      </c>
      <c r="D58" s="37">
        <f t="shared" si="4"/>
        <v>336946.18090118782</v>
      </c>
      <c r="E58" s="37">
        <v>2636032</v>
      </c>
      <c r="F58" s="37">
        <f t="shared" si="5"/>
        <v>349861.57011082355</v>
      </c>
      <c r="G58" s="37">
        <v>2658005.87</v>
      </c>
      <c r="H58" s="37">
        <f t="shared" si="6"/>
        <v>352778.00384896144</v>
      </c>
      <c r="I58" s="37">
        <v>2656702.4</v>
      </c>
      <c r="J58" s="37">
        <f t="shared" si="7"/>
        <v>352605.00364987721</v>
      </c>
      <c r="K58" s="37">
        <v>2656702.4</v>
      </c>
      <c r="L58" s="37">
        <f t="shared" si="8"/>
        <v>352605.00364987721</v>
      </c>
    </row>
    <row r="59" spans="1:12" s="44" customFormat="1" ht="20.25" customHeight="1" x14ac:dyDescent="0.25">
      <c r="A59" s="45"/>
      <c r="B59" s="47" t="s">
        <v>153</v>
      </c>
      <c r="C59" s="37">
        <f>SUM(C54:C58)</f>
        <v>2934258</v>
      </c>
      <c r="D59" s="37">
        <f t="shared" si="4"/>
        <v>389442.96237308381</v>
      </c>
      <c r="E59" s="48">
        <f>SUM(E54:E58)</f>
        <v>3128039</v>
      </c>
      <c r="F59" s="37">
        <f t="shared" si="5"/>
        <v>415162.12091047846</v>
      </c>
      <c r="G59" s="48">
        <f>SUM(G54:G58)</f>
        <v>3166697.63</v>
      </c>
      <c r="H59" s="37">
        <f t="shared" si="6"/>
        <v>420293.00285354035</v>
      </c>
      <c r="I59" s="48">
        <f>SUM(I54:I58)</f>
        <v>3116728.82</v>
      </c>
      <c r="J59" s="37">
        <f t="shared" si="7"/>
        <v>413661.0020572035</v>
      </c>
      <c r="K59" s="48">
        <f>SUM(K54:K58)</f>
        <v>3116728.82</v>
      </c>
      <c r="L59" s="37">
        <f t="shared" si="8"/>
        <v>413661.0020572035</v>
      </c>
    </row>
    <row r="60" spans="1:12" s="44" customFormat="1" ht="13.2" x14ac:dyDescent="0.25">
      <c r="A60" s="46"/>
      <c r="B60" s="39"/>
      <c r="C60" s="52"/>
      <c r="D60" s="52"/>
      <c r="E60" s="52"/>
      <c r="F60" s="52"/>
      <c r="G60" s="52"/>
      <c r="H60" s="52"/>
      <c r="I60" s="52"/>
      <c r="J60" s="52"/>
      <c r="K60" s="52"/>
      <c r="L60" s="52"/>
    </row>
  </sheetData>
  <mergeCells count="4">
    <mergeCell ref="A1:L1"/>
    <mergeCell ref="A53:B53"/>
    <mergeCell ref="A51:L51"/>
    <mergeCell ref="A3:B3"/>
  </mergeCells>
  <pageMargins left="0.7" right="0.7" top="0.75" bottom="0.75" header="0.3" footer="0.3"/>
  <pageSetup paperSize="9" scale="62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zoomScaleNormal="100" workbookViewId="0">
      <selection activeCell="L96" sqref="L96"/>
    </sheetView>
  </sheetViews>
  <sheetFormatPr defaultColWidth="9.109375" defaultRowHeight="13.2" x14ac:dyDescent="0.25"/>
  <cols>
    <col min="1" max="1" width="9.33203125" style="61" customWidth="1"/>
    <col min="2" max="2" width="42.33203125" style="16" customWidth="1"/>
    <col min="3" max="4" width="13.6640625" style="17" customWidth="1"/>
    <col min="5" max="12" width="13.88671875" style="17" customWidth="1"/>
    <col min="13" max="15" width="15.33203125" style="16" customWidth="1"/>
    <col min="16" max="19" width="15.109375" style="16" customWidth="1"/>
    <col min="20" max="20" width="16.6640625" style="16" hidden="1" customWidth="1"/>
    <col min="21" max="21" width="16.44140625" style="16" hidden="1" customWidth="1"/>
    <col min="22" max="22" width="12.5546875" style="16" hidden="1" customWidth="1"/>
    <col min="23" max="23" width="15.109375" style="16" customWidth="1"/>
    <col min="24" max="16384" width="9.109375" style="16"/>
  </cols>
  <sheetData>
    <row r="1" spans="1:12" ht="22.5" customHeight="1" x14ac:dyDescent="0.25">
      <c r="A1" s="153" t="s">
        <v>339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s="53" customFormat="1" ht="39.6" x14ac:dyDescent="0.25">
      <c r="A2" s="58" t="s">
        <v>78</v>
      </c>
      <c r="B2" s="19" t="s">
        <v>66</v>
      </c>
      <c r="C2" s="20" t="s">
        <v>211</v>
      </c>
      <c r="D2" s="20" t="s">
        <v>327</v>
      </c>
      <c r="E2" s="21" t="s">
        <v>277</v>
      </c>
      <c r="F2" s="21" t="s">
        <v>328</v>
      </c>
      <c r="G2" s="21" t="s">
        <v>329</v>
      </c>
      <c r="H2" s="21" t="s">
        <v>330</v>
      </c>
      <c r="I2" s="21" t="s">
        <v>331</v>
      </c>
      <c r="J2" s="21" t="s">
        <v>332</v>
      </c>
      <c r="K2" s="21" t="s">
        <v>333</v>
      </c>
      <c r="L2" s="21" t="s">
        <v>334</v>
      </c>
    </row>
    <row r="3" spans="1:12" s="57" customFormat="1" x14ac:dyDescent="0.25">
      <c r="A3" s="154">
        <v>1</v>
      </c>
      <c r="B3" s="155"/>
      <c r="C3" s="23">
        <v>2</v>
      </c>
      <c r="D3" s="23" t="s">
        <v>312</v>
      </c>
      <c r="E3" s="24">
        <v>3</v>
      </c>
      <c r="F3" s="24" t="s">
        <v>314</v>
      </c>
      <c r="G3" s="24">
        <v>4</v>
      </c>
      <c r="H3" s="24" t="s">
        <v>317</v>
      </c>
      <c r="I3" s="24">
        <v>5</v>
      </c>
      <c r="J3" s="24" t="s">
        <v>325</v>
      </c>
      <c r="K3" s="24">
        <v>6</v>
      </c>
      <c r="L3" s="24" t="s">
        <v>326</v>
      </c>
    </row>
    <row r="4" spans="1:12" x14ac:dyDescent="0.25">
      <c r="A4" s="103">
        <v>3</v>
      </c>
      <c r="B4" s="104" t="s">
        <v>299</v>
      </c>
      <c r="C4" s="105">
        <f>SUM(C5,C15,C47,C56)</f>
        <v>2913631</v>
      </c>
      <c r="D4" s="105">
        <f>C4/7.5345</f>
        <v>386705.28900391533</v>
      </c>
      <c r="E4" s="105">
        <f>SUM(E5,E15,E47,E56)</f>
        <v>3097239</v>
      </c>
      <c r="F4" s="105">
        <f>E4/7.5345</f>
        <v>411074.25841130794</v>
      </c>
      <c r="G4" s="105">
        <f>SUM(G5,G15,G47,G56)</f>
        <v>3140500.14</v>
      </c>
      <c r="H4" s="105">
        <f>G4/7.5345</f>
        <v>416815.99840732629</v>
      </c>
      <c r="I4" s="105">
        <f>SUM(I5,I15,I47,I56)</f>
        <v>3092188.92</v>
      </c>
      <c r="J4" s="105">
        <f>I4/7.5345</f>
        <v>410403.99761098943</v>
      </c>
      <c r="K4" s="105">
        <v>3092188.92</v>
      </c>
      <c r="L4" s="105">
        <f>K4/7.5345</f>
        <v>410403.99761098943</v>
      </c>
    </row>
    <row r="5" spans="1:12" x14ac:dyDescent="0.25">
      <c r="A5" s="26">
        <v>31</v>
      </c>
      <c r="B5" s="54" t="s">
        <v>79</v>
      </c>
      <c r="C5" s="28">
        <v>2389641</v>
      </c>
      <c r="D5" s="133">
        <f t="shared" ref="D5:D68" si="0">C5/7.5345</f>
        <v>317159.86462273542</v>
      </c>
      <c r="E5" s="28">
        <f>SUM(E6,E10,E12)</f>
        <v>2475825</v>
      </c>
      <c r="F5" s="133">
        <f>E5/7.5345</f>
        <v>328598.44714314153</v>
      </c>
      <c r="G5" s="28">
        <f>SUM(G6,G10,G12)</f>
        <v>2497762.12</v>
      </c>
      <c r="H5" s="133">
        <f t="shared" ref="H5:H68" si="1">G5/7.5345</f>
        <v>331510.0033180702</v>
      </c>
      <c r="I5" s="28">
        <v>2454838.0499999998</v>
      </c>
      <c r="J5" s="133">
        <f>I5/7.5345</f>
        <v>325813.00019908417</v>
      </c>
      <c r="K5" s="28">
        <v>2454838.0499999998</v>
      </c>
      <c r="L5" s="133">
        <f>K5/7.5345</f>
        <v>325813.00019908417</v>
      </c>
    </row>
    <row r="6" spans="1:12" x14ac:dyDescent="0.25">
      <c r="A6" s="26">
        <v>311</v>
      </c>
      <c r="B6" s="54" t="s">
        <v>80</v>
      </c>
      <c r="C6" s="28">
        <v>1968326</v>
      </c>
      <c r="D6" s="133">
        <f t="shared" si="0"/>
        <v>261241.75459552722</v>
      </c>
      <c r="E6" s="28">
        <v>2043657</v>
      </c>
      <c r="F6" s="133">
        <f>E6/7.5345</f>
        <v>271239.8964762094</v>
      </c>
      <c r="G6" s="28">
        <f>SUM(G7:G9)</f>
        <v>2054605.37</v>
      </c>
      <c r="H6" s="133">
        <f t="shared" si="1"/>
        <v>272692.99489017186</v>
      </c>
      <c r="I6" s="28"/>
      <c r="J6" s="133"/>
      <c r="K6" s="28"/>
      <c r="L6" s="133"/>
    </row>
    <row r="7" spans="1:12" x14ac:dyDescent="0.25">
      <c r="A7" s="30">
        <v>3111</v>
      </c>
      <c r="B7" s="31" t="s">
        <v>81</v>
      </c>
      <c r="C7" s="32">
        <v>1941360</v>
      </c>
      <c r="D7" s="134">
        <f t="shared" si="0"/>
        <v>257662.75134381841</v>
      </c>
      <c r="E7" s="32"/>
      <c r="F7" s="134"/>
      <c r="G7" s="32">
        <v>2024595.45</v>
      </c>
      <c r="H7" s="134">
        <f t="shared" si="1"/>
        <v>268709.99402747361</v>
      </c>
      <c r="I7" s="32"/>
      <c r="J7" s="133"/>
      <c r="K7" s="32"/>
      <c r="L7" s="133"/>
    </row>
    <row r="8" spans="1:12" x14ac:dyDescent="0.25">
      <c r="A8" s="30">
        <v>3113</v>
      </c>
      <c r="B8" s="31" t="s">
        <v>127</v>
      </c>
      <c r="C8" s="32">
        <v>17677</v>
      </c>
      <c r="D8" s="134">
        <f t="shared" si="0"/>
        <v>2346.1410843453446</v>
      </c>
      <c r="E8" s="32"/>
      <c r="F8" s="134"/>
      <c r="G8" s="32">
        <v>20004.099999999999</v>
      </c>
      <c r="H8" s="134">
        <f t="shared" si="1"/>
        <v>2655.0003318070208</v>
      </c>
      <c r="I8" s="32"/>
      <c r="J8" s="133"/>
      <c r="K8" s="32"/>
      <c r="L8" s="133"/>
    </row>
    <row r="9" spans="1:12" x14ac:dyDescent="0.25">
      <c r="A9" s="30">
        <v>3114</v>
      </c>
      <c r="B9" s="31" t="s">
        <v>128</v>
      </c>
      <c r="C9" s="32">
        <v>9289</v>
      </c>
      <c r="D9" s="134">
        <f t="shared" si="0"/>
        <v>1232.8621673634614</v>
      </c>
      <c r="E9" s="32"/>
      <c r="F9" s="134"/>
      <c r="G9" s="32">
        <v>10005.82</v>
      </c>
      <c r="H9" s="134">
        <f t="shared" si="1"/>
        <v>1328.0005308912334</v>
      </c>
      <c r="I9" s="32"/>
      <c r="J9" s="133"/>
      <c r="K9" s="32"/>
      <c r="L9" s="133"/>
    </row>
    <row r="10" spans="1:12" x14ac:dyDescent="0.25">
      <c r="A10" s="26">
        <v>312</v>
      </c>
      <c r="B10" s="54" t="s">
        <v>82</v>
      </c>
      <c r="C10" s="28">
        <v>100206</v>
      </c>
      <c r="D10" s="133">
        <f t="shared" si="0"/>
        <v>13299.621739996017</v>
      </c>
      <c r="E10" s="28">
        <v>104100</v>
      </c>
      <c r="F10" s="133">
        <f>E10/7.5345</f>
        <v>13816.444355962571</v>
      </c>
      <c r="G10" s="28">
        <v>103606.93</v>
      </c>
      <c r="H10" s="133">
        <f t="shared" si="1"/>
        <v>13751.002720817571</v>
      </c>
      <c r="I10" s="28"/>
      <c r="J10" s="133"/>
      <c r="K10" s="28"/>
      <c r="L10" s="133"/>
    </row>
    <row r="11" spans="1:12" x14ac:dyDescent="0.25">
      <c r="A11" s="30" t="s">
        <v>4</v>
      </c>
      <c r="B11" s="55" t="s">
        <v>82</v>
      </c>
      <c r="C11" s="32">
        <v>100206</v>
      </c>
      <c r="D11" s="134">
        <f t="shared" si="0"/>
        <v>13299.621739996017</v>
      </c>
      <c r="E11" s="32"/>
      <c r="F11" s="134"/>
      <c r="G11" s="32">
        <v>103606.93</v>
      </c>
      <c r="H11" s="134">
        <f t="shared" si="1"/>
        <v>13751.002720817571</v>
      </c>
      <c r="I11" s="32"/>
      <c r="J11" s="133"/>
      <c r="K11" s="32"/>
      <c r="L11" s="133"/>
    </row>
    <row r="12" spans="1:12" x14ac:dyDescent="0.25">
      <c r="A12" s="26">
        <v>313</v>
      </c>
      <c r="B12" s="54" t="s">
        <v>83</v>
      </c>
      <c r="C12" s="28">
        <v>321109</v>
      </c>
      <c r="D12" s="133">
        <f t="shared" si="0"/>
        <v>42618.488287212152</v>
      </c>
      <c r="E12" s="28">
        <v>328068</v>
      </c>
      <c r="F12" s="133">
        <f>E12/7.5345</f>
        <v>43542.106310969539</v>
      </c>
      <c r="G12" s="28">
        <f>SUM(G13:G14)</f>
        <v>339549.82</v>
      </c>
      <c r="H12" s="133">
        <f t="shared" si="1"/>
        <v>45066.00570708076</v>
      </c>
      <c r="I12" s="28"/>
      <c r="J12" s="133"/>
      <c r="K12" s="28"/>
      <c r="L12" s="133"/>
    </row>
    <row r="13" spans="1:12" x14ac:dyDescent="0.25">
      <c r="A13" s="30">
        <v>3132</v>
      </c>
      <c r="B13" s="55" t="s">
        <v>84</v>
      </c>
      <c r="C13" s="32">
        <v>321109</v>
      </c>
      <c r="D13" s="134">
        <f t="shared" si="0"/>
        <v>42618.488287212152</v>
      </c>
      <c r="E13" s="32"/>
      <c r="F13" s="134"/>
      <c r="G13" s="32">
        <v>339052.51</v>
      </c>
      <c r="H13" s="134">
        <f t="shared" si="1"/>
        <v>45000.001327228085</v>
      </c>
      <c r="I13" s="32"/>
      <c r="J13" s="133"/>
      <c r="K13" s="32"/>
      <c r="L13" s="133"/>
    </row>
    <row r="14" spans="1:12" ht="26.4" x14ac:dyDescent="0.25">
      <c r="A14" s="30">
        <v>3133</v>
      </c>
      <c r="B14" s="55" t="s">
        <v>85</v>
      </c>
      <c r="C14" s="32">
        <v>0</v>
      </c>
      <c r="D14" s="134">
        <f t="shared" si="0"/>
        <v>0</v>
      </c>
      <c r="E14" s="32"/>
      <c r="F14" s="134"/>
      <c r="G14" s="32">
        <v>497.31</v>
      </c>
      <c r="H14" s="134">
        <f t="shared" si="1"/>
        <v>66.004379852677673</v>
      </c>
      <c r="I14" s="32"/>
      <c r="J14" s="133"/>
      <c r="K14" s="32"/>
      <c r="L14" s="133"/>
    </row>
    <row r="15" spans="1:12" x14ac:dyDescent="0.25">
      <c r="A15" s="26">
        <v>32</v>
      </c>
      <c r="B15" s="54" t="s">
        <v>86</v>
      </c>
      <c r="C15" s="28">
        <v>313919</v>
      </c>
      <c r="D15" s="133">
        <f t="shared" si="0"/>
        <v>41664.211294710993</v>
      </c>
      <c r="E15" s="28">
        <f>SUM(E16,E21,E38,E40)</f>
        <v>373685</v>
      </c>
      <c r="F15" s="133">
        <f>E15/7.5345</f>
        <v>49596.522662419535</v>
      </c>
      <c r="G15" s="28">
        <f>SUM(G16,G21,G28,G40)</f>
        <v>394521.43999999994</v>
      </c>
      <c r="H15" s="133">
        <f t="shared" si="1"/>
        <v>52361.993496582378</v>
      </c>
      <c r="I15" s="28">
        <v>389134.29</v>
      </c>
      <c r="J15" s="133">
        <f>I15/7.5345</f>
        <v>51646.995819231532</v>
      </c>
      <c r="K15" s="28">
        <v>389134.29</v>
      </c>
      <c r="L15" s="133">
        <f>K15/7.5345</f>
        <v>51646.995819231532</v>
      </c>
    </row>
    <row r="16" spans="1:12" x14ac:dyDescent="0.25">
      <c r="A16" s="26">
        <v>321</v>
      </c>
      <c r="B16" s="54" t="s">
        <v>87</v>
      </c>
      <c r="C16" s="28">
        <v>105078</v>
      </c>
      <c r="D16" s="133">
        <f t="shared" si="0"/>
        <v>13946.247262592076</v>
      </c>
      <c r="E16" s="28">
        <v>109871</v>
      </c>
      <c r="F16" s="133">
        <f>E16/7.5345</f>
        <v>14582.387683323379</v>
      </c>
      <c r="G16" s="28">
        <f>SUM(G17:G20)</f>
        <v>113808.56</v>
      </c>
      <c r="H16" s="133">
        <f t="shared" si="1"/>
        <v>15104.991704824473</v>
      </c>
      <c r="I16" s="28"/>
      <c r="J16" s="133"/>
      <c r="K16" s="28"/>
      <c r="L16" s="133"/>
    </row>
    <row r="17" spans="1:12" x14ac:dyDescent="0.25">
      <c r="A17" s="30" t="s">
        <v>8</v>
      </c>
      <c r="B17" s="55" t="s">
        <v>88</v>
      </c>
      <c r="C17" s="32">
        <v>7233</v>
      </c>
      <c r="D17" s="134">
        <f t="shared" si="0"/>
        <v>959.98407326299014</v>
      </c>
      <c r="E17" s="32"/>
      <c r="F17" s="134"/>
      <c r="G17" s="32">
        <v>6110.47</v>
      </c>
      <c r="H17" s="134">
        <f t="shared" si="1"/>
        <v>810.9987391333201</v>
      </c>
      <c r="I17" s="32"/>
      <c r="J17" s="133"/>
      <c r="K17" s="32"/>
      <c r="L17" s="133"/>
    </row>
    <row r="18" spans="1:12" ht="26.4" x14ac:dyDescent="0.25">
      <c r="A18" s="30" t="s">
        <v>7</v>
      </c>
      <c r="B18" s="55" t="s">
        <v>89</v>
      </c>
      <c r="C18" s="32">
        <v>96895</v>
      </c>
      <c r="D18" s="134">
        <f t="shared" si="0"/>
        <v>12860.17652133519</v>
      </c>
      <c r="E18" s="32"/>
      <c r="F18" s="134"/>
      <c r="G18" s="32">
        <v>106387.14</v>
      </c>
      <c r="H18" s="134">
        <f t="shared" si="1"/>
        <v>14120</v>
      </c>
      <c r="I18" s="32"/>
      <c r="J18" s="133"/>
      <c r="K18" s="32"/>
      <c r="L18" s="133"/>
    </row>
    <row r="19" spans="1:12" x14ac:dyDescent="0.25">
      <c r="A19" s="30">
        <v>3213</v>
      </c>
      <c r="B19" s="55" t="s">
        <v>90</v>
      </c>
      <c r="C19" s="32">
        <v>950</v>
      </c>
      <c r="D19" s="134">
        <f t="shared" si="0"/>
        <v>126.08666799389475</v>
      </c>
      <c r="E19" s="32"/>
      <c r="F19" s="134"/>
      <c r="G19" s="32">
        <v>1107.53</v>
      </c>
      <c r="H19" s="134">
        <f t="shared" si="1"/>
        <v>146.99449200345077</v>
      </c>
      <c r="I19" s="32"/>
      <c r="J19" s="133"/>
      <c r="K19" s="32"/>
      <c r="L19" s="133"/>
    </row>
    <row r="20" spans="1:12" x14ac:dyDescent="0.25">
      <c r="A20" s="30">
        <v>3214</v>
      </c>
      <c r="B20" s="55" t="s">
        <v>215</v>
      </c>
      <c r="C20" s="32">
        <v>0</v>
      </c>
      <c r="D20" s="134">
        <f t="shared" si="0"/>
        <v>0</v>
      </c>
      <c r="E20" s="32"/>
      <c r="F20" s="134"/>
      <c r="G20" s="32">
        <v>203.42</v>
      </c>
      <c r="H20" s="134">
        <f t="shared" si="1"/>
        <v>26.998473687703228</v>
      </c>
      <c r="I20" s="32"/>
      <c r="J20" s="133"/>
      <c r="K20" s="32"/>
      <c r="L20" s="133"/>
    </row>
    <row r="21" spans="1:12" x14ac:dyDescent="0.25">
      <c r="A21" s="26">
        <v>322</v>
      </c>
      <c r="B21" s="54" t="s">
        <v>91</v>
      </c>
      <c r="C21" s="28">
        <v>147913</v>
      </c>
      <c r="D21" s="133">
        <f t="shared" si="0"/>
        <v>19631.428761032581</v>
      </c>
      <c r="E21" s="28">
        <v>183811</v>
      </c>
      <c r="F21" s="133">
        <f>E21/7.5345</f>
        <v>24395.912137500829</v>
      </c>
      <c r="G21" s="28">
        <f>SUM(G22:G27)</f>
        <v>182560.9</v>
      </c>
      <c r="H21" s="133">
        <f t="shared" si="1"/>
        <v>24229.995354701703</v>
      </c>
      <c r="I21" s="28"/>
      <c r="J21" s="133"/>
      <c r="K21" s="28"/>
      <c r="L21" s="133"/>
    </row>
    <row r="22" spans="1:12" x14ac:dyDescent="0.25">
      <c r="A22" s="30" t="s">
        <v>44</v>
      </c>
      <c r="B22" s="55" t="s">
        <v>92</v>
      </c>
      <c r="C22" s="32">
        <v>47924</v>
      </c>
      <c r="D22" s="134">
        <f t="shared" si="0"/>
        <v>6360.6078704625388</v>
      </c>
      <c r="E22" s="32"/>
      <c r="F22" s="134"/>
      <c r="G22" s="32">
        <v>44822.71</v>
      </c>
      <c r="H22" s="134">
        <f t="shared" si="1"/>
        <v>5948.9959519543427</v>
      </c>
      <c r="I22" s="32"/>
      <c r="J22" s="133"/>
      <c r="K22" s="32"/>
      <c r="L22" s="133"/>
    </row>
    <row r="23" spans="1:12" x14ac:dyDescent="0.25">
      <c r="A23" s="30">
        <v>3222</v>
      </c>
      <c r="B23" s="55" t="s">
        <v>93</v>
      </c>
      <c r="C23" s="32">
        <v>53215</v>
      </c>
      <c r="D23" s="134">
        <f t="shared" si="0"/>
        <v>7062.8442497843253</v>
      </c>
      <c r="E23" s="32"/>
      <c r="F23" s="134"/>
      <c r="G23" s="32">
        <v>71005.14</v>
      </c>
      <c r="H23" s="134">
        <f t="shared" si="1"/>
        <v>9424.0015926736996</v>
      </c>
      <c r="I23" s="32"/>
      <c r="J23" s="133"/>
      <c r="K23" s="32"/>
      <c r="L23" s="133"/>
    </row>
    <row r="24" spans="1:12" x14ac:dyDescent="0.25">
      <c r="A24" s="30" t="s">
        <v>41</v>
      </c>
      <c r="B24" s="55" t="s">
        <v>94</v>
      </c>
      <c r="C24" s="32">
        <v>39158</v>
      </c>
      <c r="D24" s="134">
        <f t="shared" si="0"/>
        <v>5197.1597318999266</v>
      </c>
      <c r="E24" s="32"/>
      <c r="F24" s="134"/>
      <c r="G24" s="32">
        <v>60004.75</v>
      </c>
      <c r="H24" s="134">
        <f t="shared" si="1"/>
        <v>7963.9989382175327</v>
      </c>
      <c r="I24" s="32"/>
      <c r="J24" s="133"/>
      <c r="K24" s="32"/>
      <c r="L24" s="133"/>
    </row>
    <row r="25" spans="1:12" ht="26.4" x14ac:dyDescent="0.25">
      <c r="A25" s="30" t="s">
        <v>46</v>
      </c>
      <c r="B25" s="55" t="s">
        <v>95</v>
      </c>
      <c r="C25" s="32">
        <v>919</v>
      </c>
      <c r="D25" s="134">
        <f t="shared" si="0"/>
        <v>121.97226093304134</v>
      </c>
      <c r="E25" s="32"/>
      <c r="F25" s="134"/>
      <c r="G25" s="32">
        <v>1559.62</v>
      </c>
      <c r="H25" s="134">
        <f t="shared" si="1"/>
        <v>206.99714645961905</v>
      </c>
      <c r="I25" s="32"/>
      <c r="J25" s="133"/>
      <c r="K25" s="32"/>
      <c r="L25" s="133"/>
    </row>
    <row r="26" spans="1:12" x14ac:dyDescent="0.25">
      <c r="A26" s="30">
        <v>3225</v>
      </c>
      <c r="B26" s="55" t="s">
        <v>96</v>
      </c>
      <c r="C26" s="32">
        <v>5648</v>
      </c>
      <c r="D26" s="134">
        <f t="shared" si="0"/>
        <v>749.61842192580787</v>
      </c>
      <c r="E26" s="32"/>
      <c r="F26" s="134"/>
      <c r="G26" s="32">
        <v>4121.38</v>
      </c>
      <c r="H26" s="134">
        <f t="shared" si="1"/>
        <v>547.00112814387148</v>
      </c>
      <c r="I26" s="32"/>
      <c r="J26" s="133"/>
      <c r="K26" s="32"/>
      <c r="L26" s="133"/>
    </row>
    <row r="27" spans="1:12" x14ac:dyDescent="0.25">
      <c r="A27" s="30">
        <v>3227</v>
      </c>
      <c r="B27" s="55" t="s">
        <v>97</v>
      </c>
      <c r="C27" s="32">
        <v>1049</v>
      </c>
      <c r="D27" s="134">
        <f t="shared" si="0"/>
        <v>139.22622602694273</v>
      </c>
      <c r="E27" s="32"/>
      <c r="F27" s="134"/>
      <c r="G27" s="32">
        <v>1047.3</v>
      </c>
      <c r="H27" s="134">
        <f t="shared" si="1"/>
        <v>139.00059725263785</v>
      </c>
      <c r="I27" s="32"/>
      <c r="J27" s="133"/>
      <c r="K27" s="32"/>
      <c r="L27" s="133"/>
    </row>
    <row r="28" spans="1:12" x14ac:dyDescent="0.25">
      <c r="A28" s="26">
        <v>323</v>
      </c>
      <c r="B28" s="54" t="s">
        <v>98</v>
      </c>
      <c r="C28" s="28">
        <v>34410</v>
      </c>
      <c r="D28" s="133">
        <f t="shared" si="0"/>
        <v>4566.9918375472826</v>
      </c>
      <c r="E28" s="28">
        <v>42804</v>
      </c>
      <c r="F28" s="133">
        <f>E28/7.5345</f>
        <v>5681.067091379653</v>
      </c>
      <c r="G28" s="28">
        <f>SUM(G29:G37)</f>
        <v>51875.06</v>
      </c>
      <c r="H28" s="133">
        <f t="shared" si="1"/>
        <v>6885.0036498772306</v>
      </c>
      <c r="I28" s="28"/>
      <c r="J28" s="133"/>
      <c r="K28" s="28"/>
      <c r="L28" s="133"/>
    </row>
    <row r="29" spans="1:12" x14ac:dyDescent="0.25">
      <c r="A29" s="30" t="s">
        <v>50</v>
      </c>
      <c r="B29" s="55" t="s">
        <v>99</v>
      </c>
      <c r="C29" s="32">
        <v>6581</v>
      </c>
      <c r="D29" s="134">
        <f t="shared" si="0"/>
        <v>873.448802176654</v>
      </c>
      <c r="E29" s="32"/>
      <c r="F29" s="134"/>
      <c r="G29" s="32">
        <v>7052.29</v>
      </c>
      <c r="H29" s="134">
        <f t="shared" si="1"/>
        <v>935.99973455438317</v>
      </c>
      <c r="I29" s="32"/>
      <c r="J29" s="133"/>
      <c r="K29" s="32"/>
      <c r="L29" s="133"/>
    </row>
    <row r="30" spans="1:12" x14ac:dyDescent="0.25">
      <c r="A30" s="30" t="s">
        <v>22</v>
      </c>
      <c r="B30" s="55" t="s">
        <v>100</v>
      </c>
      <c r="C30" s="32">
        <v>3075</v>
      </c>
      <c r="D30" s="134">
        <f t="shared" si="0"/>
        <v>408.12263587497512</v>
      </c>
      <c r="E30" s="32"/>
      <c r="F30" s="134"/>
      <c r="G30" s="32">
        <v>6057.74</v>
      </c>
      <c r="H30" s="134">
        <f t="shared" si="1"/>
        <v>804.00026544561672</v>
      </c>
      <c r="I30" s="32"/>
      <c r="J30" s="133"/>
      <c r="K30" s="32"/>
      <c r="L30" s="133"/>
    </row>
    <row r="31" spans="1:12" x14ac:dyDescent="0.25">
      <c r="A31" s="30">
        <v>3233</v>
      </c>
      <c r="B31" s="55" t="s">
        <v>136</v>
      </c>
      <c r="C31" s="32">
        <v>0</v>
      </c>
      <c r="D31" s="134">
        <f t="shared" si="0"/>
        <v>0</v>
      </c>
      <c r="E31" s="32"/>
      <c r="F31" s="134"/>
      <c r="G31" s="32">
        <v>52.74</v>
      </c>
      <c r="H31" s="134">
        <f t="shared" si="1"/>
        <v>6.999800915787378</v>
      </c>
      <c r="I31" s="32"/>
      <c r="J31" s="133"/>
      <c r="K31" s="32"/>
      <c r="L31" s="133"/>
    </row>
    <row r="32" spans="1:12" x14ac:dyDescent="0.25">
      <c r="A32" s="30" t="s">
        <v>39</v>
      </c>
      <c r="B32" s="55" t="s">
        <v>101</v>
      </c>
      <c r="C32" s="32">
        <v>6747</v>
      </c>
      <c r="D32" s="134">
        <f t="shared" si="0"/>
        <v>895.48078837348191</v>
      </c>
      <c r="E32" s="32"/>
      <c r="F32" s="134"/>
      <c r="G32" s="32">
        <v>6652.97</v>
      </c>
      <c r="H32" s="134">
        <f t="shared" si="1"/>
        <v>883.00086269825465</v>
      </c>
      <c r="I32" s="32"/>
      <c r="J32" s="133"/>
      <c r="K32" s="32"/>
      <c r="L32" s="133"/>
    </row>
    <row r="33" spans="1:12" x14ac:dyDescent="0.25">
      <c r="A33" s="30">
        <v>3235</v>
      </c>
      <c r="B33" s="55" t="s">
        <v>102</v>
      </c>
      <c r="C33" s="32">
        <v>0</v>
      </c>
      <c r="D33" s="134">
        <f t="shared" si="0"/>
        <v>0</v>
      </c>
      <c r="E33" s="32"/>
      <c r="F33" s="134"/>
      <c r="G33" s="32">
        <v>97.95</v>
      </c>
      <c r="H33" s="134">
        <f t="shared" si="1"/>
        <v>13.000199084212621</v>
      </c>
      <c r="I33" s="32"/>
      <c r="J33" s="133"/>
      <c r="K33" s="32"/>
      <c r="L33" s="133"/>
    </row>
    <row r="34" spans="1:12" x14ac:dyDescent="0.25">
      <c r="A34" s="30">
        <v>3236</v>
      </c>
      <c r="B34" s="55" t="s">
        <v>103</v>
      </c>
      <c r="C34" s="32">
        <v>8973</v>
      </c>
      <c r="D34" s="134">
        <f t="shared" si="0"/>
        <v>1190.9217599044396</v>
      </c>
      <c r="E34" s="32"/>
      <c r="F34" s="134"/>
      <c r="G34" s="32">
        <v>25263.18</v>
      </c>
      <c r="H34" s="134">
        <f t="shared" si="1"/>
        <v>3353.0001990842125</v>
      </c>
      <c r="I34" s="32"/>
      <c r="J34" s="133"/>
      <c r="K34" s="32"/>
      <c r="L34" s="133"/>
    </row>
    <row r="35" spans="1:12" x14ac:dyDescent="0.25">
      <c r="A35" s="30">
        <v>3237</v>
      </c>
      <c r="B35" s="55" t="s">
        <v>104</v>
      </c>
      <c r="C35" s="32">
        <v>0</v>
      </c>
      <c r="D35" s="134">
        <f t="shared" si="0"/>
        <v>0</v>
      </c>
      <c r="E35" s="32"/>
      <c r="F35" s="134"/>
      <c r="G35" s="32">
        <v>444.54</v>
      </c>
      <c r="H35" s="134">
        <f t="shared" si="1"/>
        <v>59.000597252637867</v>
      </c>
      <c r="I35" s="32"/>
      <c r="J35" s="133"/>
      <c r="K35" s="32"/>
      <c r="L35" s="133"/>
    </row>
    <row r="36" spans="1:12" x14ac:dyDescent="0.25">
      <c r="A36" s="30" t="s">
        <v>26</v>
      </c>
      <c r="B36" s="55" t="s">
        <v>105</v>
      </c>
      <c r="C36" s="32">
        <v>8850</v>
      </c>
      <c r="D36" s="134">
        <f t="shared" si="0"/>
        <v>1174.5968544694406</v>
      </c>
      <c r="E36" s="32"/>
      <c r="F36" s="134"/>
      <c r="G36" s="32">
        <v>6050.21</v>
      </c>
      <c r="H36" s="134">
        <f t="shared" si="1"/>
        <v>803.00086269825465</v>
      </c>
      <c r="I36" s="32"/>
      <c r="J36" s="133"/>
      <c r="K36" s="32"/>
      <c r="L36" s="133"/>
    </row>
    <row r="37" spans="1:12" x14ac:dyDescent="0.25">
      <c r="A37" s="30" t="s">
        <v>20</v>
      </c>
      <c r="B37" s="55" t="s">
        <v>106</v>
      </c>
      <c r="C37" s="32">
        <v>184</v>
      </c>
      <c r="D37" s="134">
        <f t="shared" si="0"/>
        <v>24.420996748291191</v>
      </c>
      <c r="E37" s="32"/>
      <c r="F37" s="134"/>
      <c r="G37" s="32">
        <v>203.44</v>
      </c>
      <c r="H37" s="134">
        <f t="shared" si="1"/>
        <v>27.001128143871522</v>
      </c>
      <c r="I37" s="32"/>
      <c r="J37" s="133"/>
      <c r="K37" s="32"/>
      <c r="L37" s="133"/>
    </row>
    <row r="38" spans="1:12" ht="26.4" x14ac:dyDescent="0.25">
      <c r="A38" s="26">
        <v>324</v>
      </c>
      <c r="B38" s="54" t="s">
        <v>107</v>
      </c>
      <c r="C38" s="28">
        <v>0</v>
      </c>
      <c r="D38" s="133">
        <f t="shared" si="0"/>
        <v>0</v>
      </c>
      <c r="E38" s="28">
        <v>0</v>
      </c>
      <c r="F38" s="133">
        <f>E38/7.5345</f>
        <v>0</v>
      </c>
      <c r="G38" s="28">
        <v>0</v>
      </c>
      <c r="H38" s="133">
        <f t="shared" si="1"/>
        <v>0</v>
      </c>
      <c r="I38" s="28"/>
      <c r="J38" s="133"/>
      <c r="K38" s="28"/>
      <c r="L38" s="133"/>
    </row>
    <row r="39" spans="1:12" ht="26.4" x14ac:dyDescent="0.25">
      <c r="A39" s="30">
        <v>3241</v>
      </c>
      <c r="B39" s="55" t="s">
        <v>107</v>
      </c>
      <c r="C39" s="32">
        <v>0</v>
      </c>
      <c r="D39" s="134">
        <f t="shared" si="0"/>
        <v>0</v>
      </c>
      <c r="E39" s="32"/>
      <c r="F39" s="134"/>
      <c r="G39" s="32">
        <v>0</v>
      </c>
      <c r="H39" s="134">
        <f t="shared" si="1"/>
        <v>0</v>
      </c>
      <c r="I39" s="32"/>
      <c r="J39" s="133"/>
      <c r="K39" s="32"/>
      <c r="L39" s="133"/>
    </row>
    <row r="40" spans="1:12" x14ac:dyDescent="0.25">
      <c r="A40" s="26">
        <v>329</v>
      </c>
      <c r="B40" s="54" t="s">
        <v>108</v>
      </c>
      <c r="C40" s="28">
        <v>26518</v>
      </c>
      <c r="D40" s="133">
        <f t="shared" si="0"/>
        <v>3519.5434335390537</v>
      </c>
      <c r="E40" s="28">
        <v>80003</v>
      </c>
      <c r="F40" s="133">
        <f>E40/7.5345</f>
        <v>10618.222841595327</v>
      </c>
      <c r="G40" s="28">
        <f>SUM(G41:G46)</f>
        <v>46276.92</v>
      </c>
      <c r="H40" s="133">
        <f t="shared" si="1"/>
        <v>6142.0027871789762</v>
      </c>
      <c r="I40" s="28"/>
      <c r="J40" s="133"/>
      <c r="K40" s="28"/>
      <c r="L40" s="133"/>
    </row>
    <row r="41" spans="1:12" x14ac:dyDescent="0.25">
      <c r="A41" s="30">
        <v>3292</v>
      </c>
      <c r="B41" s="55" t="s">
        <v>109</v>
      </c>
      <c r="C41" s="32">
        <v>3904</v>
      </c>
      <c r="D41" s="134">
        <f t="shared" si="0"/>
        <v>518.14984405070004</v>
      </c>
      <c r="E41" s="32"/>
      <c r="F41" s="134"/>
      <c r="G41" s="32">
        <v>4498.1000000000004</v>
      </c>
      <c r="H41" s="134">
        <f t="shared" si="1"/>
        <v>597.00046452982951</v>
      </c>
      <c r="I41" s="32"/>
      <c r="J41" s="133"/>
      <c r="K41" s="32"/>
      <c r="L41" s="133"/>
    </row>
    <row r="42" spans="1:12" x14ac:dyDescent="0.25">
      <c r="A42" s="30" t="s">
        <v>126</v>
      </c>
      <c r="B42" s="55" t="s">
        <v>110</v>
      </c>
      <c r="C42" s="32">
        <v>0</v>
      </c>
      <c r="D42" s="134">
        <f t="shared" si="0"/>
        <v>0</v>
      </c>
      <c r="E42" s="32"/>
      <c r="F42" s="134"/>
      <c r="G42" s="32">
        <v>301.38</v>
      </c>
      <c r="H42" s="134">
        <f t="shared" si="1"/>
        <v>40</v>
      </c>
      <c r="I42" s="32"/>
      <c r="J42" s="133"/>
      <c r="K42" s="32"/>
      <c r="L42" s="133"/>
    </row>
    <row r="43" spans="1:12" x14ac:dyDescent="0.25">
      <c r="A43" s="30">
        <v>3294</v>
      </c>
      <c r="B43" s="55" t="s">
        <v>111</v>
      </c>
      <c r="C43" s="32">
        <v>1000</v>
      </c>
      <c r="D43" s="134">
        <f t="shared" si="0"/>
        <v>132.72280841462606</v>
      </c>
      <c r="E43" s="32"/>
      <c r="F43" s="134"/>
      <c r="G43" s="32">
        <v>1002.1</v>
      </c>
      <c r="H43" s="134">
        <f t="shared" si="1"/>
        <v>133.00152631229676</v>
      </c>
      <c r="I43" s="32"/>
      <c r="J43" s="133"/>
      <c r="K43" s="32"/>
      <c r="L43" s="133"/>
    </row>
    <row r="44" spans="1:12" x14ac:dyDescent="0.25">
      <c r="A44" s="30">
        <v>3295</v>
      </c>
      <c r="B44" s="55" t="s">
        <v>112</v>
      </c>
      <c r="C44" s="32">
        <v>11283</v>
      </c>
      <c r="D44" s="134">
        <f t="shared" si="0"/>
        <v>1497.5114473422257</v>
      </c>
      <c r="E44" s="32"/>
      <c r="F44" s="134"/>
      <c r="G44" s="32">
        <v>12507.28</v>
      </c>
      <c r="H44" s="134">
        <f t="shared" si="1"/>
        <v>1660.0013272280842</v>
      </c>
      <c r="I44" s="32"/>
      <c r="J44" s="133"/>
      <c r="K44" s="32"/>
      <c r="L44" s="133"/>
    </row>
    <row r="45" spans="1:12" x14ac:dyDescent="0.25">
      <c r="A45" s="30">
        <v>3296</v>
      </c>
      <c r="B45" s="55" t="s">
        <v>216</v>
      </c>
      <c r="C45" s="32">
        <v>0</v>
      </c>
      <c r="D45" s="134">
        <f t="shared" si="0"/>
        <v>0</v>
      </c>
      <c r="E45" s="32"/>
      <c r="F45" s="134"/>
      <c r="G45" s="32">
        <v>12002.46</v>
      </c>
      <c r="H45" s="134">
        <f t="shared" si="1"/>
        <v>1593.0001990842125</v>
      </c>
      <c r="I45" s="32"/>
      <c r="J45" s="133"/>
      <c r="K45" s="32"/>
      <c r="L45" s="133"/>
    </row>
    <row r="46" spans="1:12" x14ac:dyDescent="0.25">
      <c r="A46" s="30" t="s">
        <v>17</v>
      </c>
      <c r="B46" s="55" t="s">
        <v>108</v>
      </c>
      <c r="C46" s="32">
        <v>10331</v>
      </c>
      <c r="D46" s="134">
        <f t="shared" si="0"/>
        <v>1371.1593337315016</v>
      </c>
      <c r="E46" s="32"/>
      <c r="F46" s="134"/>
      <c r="G46" s="32">
        <v>15965.6</v>
      </c>
      <c r="H46" s="134">
        <f t="shared" si="1"/>
        <v>2118.9992700245534</v>
      </c>
      <c r="I46" s="32"/>
      <c r="J46" s="133"/>
      <c r="K46" s="32"/>
      <c r="L46" s="133"/>
    </row>
    <row r="47" spans="1:12" x14ac:dyDescent="0.25">
      <c r="A47" s="26">
        <v>34</v>
      </c>
      <c r="B47" s="54" t="s">
        <v>113</v>
      </c>
      <c r="C47" s="28">
        <v>4079</v>
      </c>
      <c r="D47" s="133">
        <f t="shared" si="0"/>
        <v>541.37633552325963</v>
      </c>
      <c r="E47" s="28">
        <v>11550</v>
      </c>
      <c r="F47" s="133">
        <f>E47/7.5345</f>
        <v>1532.9484371889309</v>
      </c>
      <c r="G47" s="28">
        <f>SUM(G48)</f>
        <v>12040.14</v>
      </c>
      <c r="H47" s="133">
        <f t="shared" si="1"/>
        <v>1598.0011945052756</v>
      </c>
      <c r="I47" s="28">
        <v>12040.14</v>
      </c>
      <c r="J47" s="133">
        <f>I47/7.5345</f>
        <v>1598.0011945052756</v>
      </c>
      <c r="K47" s="28">
        <v>12040.14</v>
      </c>
      <c r="L47" s="133">
        <f>K47/7.5345</f>
        <v>1598.0011945052756</v>
      </c>
    </row>
    <row r="48" spans="1:12" x14ac:dyDescent="0.25">
      <c r="A48" s="26">
        <v>343</v>
      </c>
      <c r="B48" s="54" t="s">
        <v>114</v>
      </c>
      <c r="C48" s="28">
        <v>4079</v>
      </c>
      <c r="D48" s="133">
        <f t="shared" si="0"/>
        <v>541.37633552325963</v>
      </c>
      <c r="E48" s="28">
        <v>11550</v>
      </c>
      <c r="F48" s="133">
        <f>E48/7.5345</f>
        <v>1532.9484371889309</v>
      </c>
      <c r="G48" s="28">
        <f>SUM(G49:G50)</f>
        <v>12040.14</v>
      </c>
      <c r="H48" s="133">
        <f t="shared" si="1"/>
        <v>1598.0011945052756</v>
      </c>
      <c r="I48" s="28"/>
      <c r="J48" s="133"/>
      <c r="K48" s="28"/>
      <c r="L48" s="133"/>
    </row>
    <row r="49" spans="1:12" x14ac:dyDescent="0.25">
      <c r="A49" s="30" t="s">
        <v>31</v>
      </c>
      <c r="B49" s="55" t="s">
        <v>115</v>
      </c>
      <c r="C49" s="32">
        <v>4079</v>
      </c>
      <c r="D49" s="134">
        <f t="shared" si="0"/>
        <v>541.37633552325963</v>
      </c>
      <c r="E49" s="32"/>
      <c r="F49" s="134"/>
      <c r="G49" s="32">
        <v>4038.5</v>
      </c>
      <c r="H49" s="134">
        <f t="shared" si="1"/>
        <v>536.00106178246733</v>
      </c>
      <c r="I49" s="32"/>
      <c r="J49" s="133"/>
      <c r="K49" s="32"/>
      <c r="L49" s="133"/>
    </row>
    <row r="50" spans="1:12" x14ac:dyDescent="0.25">
      <c r="A50" s="30">
        <v>3433</v>
      </c>
      <c r="B50" s="55" t="s">
        <v>217</v>
      </c>
      <c r="C50" s="32">
        <v>0</v>
      </c>
      <c r="D50" s="134">
        <f t="shared" si="0"/>
        <v>0</v>
      </c>
      <c r="E50" s="32"/>
      <c r="F50" s="134"/>
      <c r="G50" s="32">
        <v>8001.64</v>
      </c>
      <c r="H50" s="134">
        <f t="shared" si="1"/>
        <v>1062.0001327228083</v>
      </c>
      <c r="I50" s="32"/>
      <c r="J50" s="133"/>
      <c r="K50" s="32"/>
      <c r="L50" s="133"/>
    </row>
    <row r="51" spans="1:12" ht="26.4" x14ac:dyDescent="0.25">
      <c r="A51" s="26">
        <v>36</v>
      </c>
      <c r="B51" s="54" t="s">
        <v>129</v>
      </c>
      <c r="C51" s="28">
        <v>0</v>
      </c>
      <c r="D51" s="133">
        <f t="shared" si="0"/>
        <v>0</v>
      </c>
      <c r="E51" s="28">
        <v>0</v>
      </c>
      <c r="F51" s="133">
        <f>E51/7.5345</f>
        <v>0</v>
      </c>
      <c r="G51" s="28">
        <v>0</v>
      </c>
      <c r="H51" s="133">
        <f t="shared" si="1"/>
        <v>0</v>
      </c>
      <c r="I51" s="28">
        <v>0</v>
      </c>
      <c r="J51" s="133">
        <f>I51/7.5345</f>
        <v>0</v>
      </c>
      <c r="K51" s="28">
        <v>0</v>
      </c>
      <c r="L51" s="133">
        <f>K51/7.5345</f>
        <v>0</v>
      </c>
    </row>
    <row r="52" spans="1:12" ht="26.4" x14ac:dyDescent="0.25">
      <c r="A52" s="26">
        <v>366</v>
      </c>
      <c r="B52" s="54" t="s">
        <v>129</v>
      </c>
      <c r="C52" s="28">
        <v>0</v>
      </c>
      <c r="D52" s="133">
        <f t="shared" si="0"/>
        <v>0</v>
      </c>
      <c r="E52" s="28">
        <v>0</v>
      </c>
      <c r="F52" s="133">
        <f>E52/7.5345</f>
        <v>0</v>
      </c>
      <c r="G52" s="28">
        <v>0</v>
      </c>
      <c r="H52" s="133">
        <f t="shared" si="1"/>
        <v>0</v>
      </c>
      <c r="I52" s="28"/>
      <c r="J52" s="133"/>
      <c r="K52" s="28"/>
      <c r="L52" s="133"/>
    </row>
    <row r="53" spans="1:12" ht="26.4" x14ac:dyDescent="0.25">
      <c r="A53" s="30">
        <v>3661</v>
      </c>
      <c r="B53" s="55" t="s">
        <v>129</v>
      </c>
      <c r="C53" s="32">
        <v>0</v>
      </c>
      <c r="D53" s="134">
        <f t="shared" si="0"/>
        <v>0</v>
      </c>
      <c r="E53" s="32"/>
      <c r="F53" s="134"/>
      <c r="G53" s="32">
        <v>0</v>
      </c>
      <c r="H53" s="134">
        <f t="shared" si="1"/>
        <v>0</v>
      </c>
      <c r="I53" s="32"/>
      <c r="J53" s="133"/>
      <c r="K53" s="32"/>
      <c r="L53" s="133"/>
    </row>
    <row r="54" spans="1:12" ht="26.4" x14ac:dyDescent="0.25">
      <c r="A54" s="26">
        <v>369</v>
      </c>
      <c r="B54" s="54" t="s">
        <v>130</v>
      </c>
      <c r="C54" s="28">
        <v>0</v>
      </c>
      <c r="D54" s="133">
        <f t="shared" si="0"/>
        <v>0</v>
      </c>
      <c r="E54" s="28">
        <v>0</v>
      </c>
      <c r="F54" s="133">
        <f>E54/7.5345</f>
        <v>0</v>
      </c>
      <c r="G54" s="28">
        <v>0</v>
      </c>
      <c r="H54" s="133">
        <f t="shared" si="1"/>
        <v>0</v>
      </c>
      <c r="I54" s="28"/>
      <c r="J54" s="133"/>
      <c r="K54" s="28"/>
      <c r="L54" s="133"/>
    </row>
    <row r="55" spans="1:12" ht="26.4" x14ac:dyDescent="0.25">
      <c r="A55" s="30">
        <v>3691</v>
      </c>
      <c r="B55" s="55" t="s">
        <v>130</v>
      </c>
      <c r="C55" s="32">
        <v>0</v>
      </c>
      <c r="D55" s="134">
        <f t="shared" si="0"/>
        <v>0</v>
      </c>
      <c r="E55" s="32"/>
      <c r="F55" s="134"/>
      <c r="G55" s="32">
        <v>0</v>
      </c>
      <c r="H55" s="134">
        <f t="shared" si="1"/>
        <v>0</v>
      </c>
      <c r="I55" s="32"/>
      <c r="J55" s="133"/>
      <c r="K55" s="32"/>
      <c r="L55" s="133"/>
    </row>
    <row r="56" spans="1:12" ht="26.4" x14ac:dyDescent="0.25">
      <c r="A56" s="26">
        <v>37</v>
      </c>
      <c r="B56" s="54" t="s">
        <v>131</v>
      </c>
      <c r="C56" s="28">
        <v>205992</v>
      </c>
      <c r="D56" s="133">
        <f t="shared" si="0"/>
        <v>27339.836750945648</v>
      </c>
      <c r="E56" s="28">
        <v>236179</v>
      </c>
      <c r="F56" s="133">
        <f>E56/7.5345</f>
        <v>31346.340168557967</v>
      </c>
      <c r="G56" s="28">
        <v>236176.44</v>
      </c>
      <c r="H56" s="133">
        <f t="shared" si="1"/>
        <v>31346.000398168424</v>
      </c>
      <c r="I56" s="28">
        <v>236176.44</v>
      </c>
      <c r="J56" s="133">
        <f>I56/7.5345</f>
        <v>31346.000398168424</v>
      </c>
      <c r="K56" s="28">
        <v>236176.44</v>
      </c>
      <c r="L56" s="133">
        <f>K56/7.5345</f>
        <v>31346.000398168424</v>
      </c>
    </row>
    <row r="57" spans="1:12" ht="26.4" x14ac:dyDescent="0.25">
      <c r="A57" s="26">
        <v>372</v>
      </c>
      <c r="B57" s="54" t="s">
        <v>131</v>
      </c>
      <c r="C57" s="28">
        <v>205992</v>
      </c>
      <c r="D57" s="133">
        <f t="shared" si="0"/>
        <v>27339.836750945648</v>
      </c>
      <c r="E57" s="28">
        <v>236179</v>
      </c>
      <c r="F57" s="133">
        <f>E57/7.5345</f>
        <v>31346.340168557967</v>
      </c>
      <c r="G57" s="28">
        <v>236176.44</v>
      </c>
      <c r="H57" s="133">
        <f t="shared" si="1"/>
        <v>31346.000398168424</v>
      </c>
      <c r="I57" s="28"/>
      <c r="J57" s="133"/>
      <c r="K57" s="28"/>
      <c r="L57" s="133"/>
    </row>
    <row r="58" spans="1:12" ht="26.4" x14ac:dyDescent="0.25">
      <c r="A58" s="30">
        <v>3722</v>
      </c>
      <c r="B58" s="55" t="s">
        <v>131</v>
      </c>
      <c r="C58" s="32">
        <v>205992</v>
      </c>
      <c r="D58" s="134">
        <f t="shared" si="0"/>
        <v>27339.836750945648</v>
      </c>
      <c r="E58" s="32"/>
      <c r="F58" s="134"/>
      <c r="G58" s="32">
        <v>236176.44</v>
      </c>
      <c r="H58" s="134">
        <f t="shared" si="1"/>
        <v>31346.000398168424</v>
      </c>
      <c r="I58" s="32"/>
      <c r="J58" s="133"/>
      <c r="K58" s="32"/>
      <c r="L58" s="133"/>
    </row>
    <row r="59" spans="1:12" x14ac:dyDescent="0.25">
      <c r="A59" s="26">
        <v>38</v>
      </c>
      <c r="B59" s="54" t="s">
        <v>285</v>
      </c>
      <c r="C59" s="28">
        <v>0</v>
      </c>
      <c r="D59" s="133">
        <f t="shared" si="0"/>
        <v>0</v>
      </c>
      <c r="E59" s="28"/>
      <c r="F59" s="133"/>
      <c r="G59" s="28">
        <v>0</v>
      </c>
      <c r="H59" s="133">
        <f t="shared" si="1"/>
        <v>0</v>
      </c>
      <c r="I59" s="28">
        <v>0</v>
      </c>
      <c r="J59" s="133">
        <f>I59/7.5345</f>
        <v>0</v>
      </c>
      <c r="K59" s="28">
        <v>0</v>
      </c>
      <c r="L59" s="133">
        <f>K59/7.5345</f>
        <v>0</v>
      </c>
    </row>
    <row r="60" spans="1:12" x14ac:dyDescent="0.25">
      <c r="A60" s="26">
        <v>381</v>
      </c>
      <c r="B60" s="54" t="s">
        <v>283</v>
      </c>
      <c r="C60" s="28">
        <v>0</v>
      </c>
      <c r="D60" s="133">
        <f t="shared" si="0"/>
        <v>0</v>
      </c>
      <c r="E60" s="28"/>
      <c r="F60" s="133"/>
      <c r="G60" s="28">
        <v>0</v>
      </c>
      <c r="H60" s="133">
        <f t="shared" si="1"/>
        <v>0</v>
      </c>
      <c r="I60" s="28"/>
      <c r="J60" s="133"/>
      <c r="K60" s="28"/>
      <c r="L60" s="133"/>
    </row>
    <row r="61" spans="1:12" x14ac:dyDescent="0.25">
      <c r="A61" s="30">
        <v>3812</v>
      </c>
      <c r="B61" s="55" t="s">
        <v>284</v>
      </c>
      <c r="C61" s="32">
        <v>0</v>
      </c>
      <c r="D61" s="134">
        <f t="shared" si="0"/>
        <v>0</v>
      </c>
      <c r="E61" s="32"/>
      <c r="F61" s="134"/>
      <c r="G61" s="32">
        <v>0</v>
      </c>
      <c r="H61" s="134">
        <f t="shared" si="1"/>
        <v>0</v>
      </c>
      <c r="I61" s="32"/>
      <c r="J61" s="133"/>
      <c r="K61" s="32"/>
      <c r="L61" s="133"/>
    </row>
    <row r="62" spans="1:12" x14ac:dyDescent="0.25">
      <c r="A62" s="30">
        <v>383</v>
      </c>
      <c r="B62" s="55" t="s">
        <v>286</v>
      </c>
      <c r="C62" s="32">
        <v>0</v>
      </c>
      <c r="D62" s="134">
        <f t="shared" si="0"/>
        <v>0</v>
      </c>
      <c r="E62" s="32"/>
      <c r="F62" s="134"/>
      <c r="G62" s="32">
        <v>0</v>
      </c>
      <c r="H62" s="134">
        <f t="shared" si="1"/>
        <v>0</v>
      </c>
      <c r="I62" s="32"/>
      <c r="J62" s="133"/>
      <c r="K62" s="32"/>
      <c r="L62" s="133"/>
    </row>
    <row r="63" spans="1:12" x14ac:dyDescent="0.25">
      <c r="A63" s="103">
        <v>4</v>
      </c>
      <c r="B63" s="104" t="s">
        <v>133</v>
      </c>
      <c r="C63" s="105">
        <v>22495</v>
      </c>
      <c r="D63" s="105">
        <f t="shared" si="0"/>
        <v>2985.5995752870131</v>
      </c>
      <c r="E63" s="105">
        <v>30800</v>
      </c>
      <c r="F63" s="105">
        <f>E63/7.5345</f>
        <v>4087.8624991704824</v>
      </c>
      <c r="G63" s="105">
        <f>SUM(G68)</f>
        <v>26197.49</v>
      </c>
      <c r="H63" s="105">
        <f t="shared" si="1"/>
        <v>3477.0044462140818</v>
      </c>
      <c r="I63" s="105">
        <v>24539.9</v>
      </c>
      <c r="J63" s="105">
        <f>I63/7.5345</f>
        <v>3257.0044462140818</v>
      </c>
      <c r="K63" s="105">
        <v>24539.9</v>
      </c>
      <c r="L63" s="105">
        <f>K63/7.5345</f>
        <v>3257.0044462140818</v>
      </c>
    </row>
    <row r="64" spans="1:12" ht="26.4" x14ac:dyDescent="0.25">
      <c r="A64" s="26">
        <v>41</v>
      </c>
      <c r="B64" s="54" t="s">
        <v>157</v>
      </c>
      <c r="C64" s="28">
        <v>0</v>
      </c>
      <c r="D64" s="133">
        <f t="shared" si="0"/>
        <v>0</v>
      </c>
      <c r="E64" s="28"/>
      <c r="F64" s="133"/>
      <c r="G64" s="28">
        <v>0</v>
      </c>
      <c r="H64" s="133">
        <f t="shared" si="1"/>
        <v>0</v>
      </c>
      <c r="I64" s="28">
        <v>0</v>
      </c>
      <c r="J64" s="133">
        <f>I64/7.5345</f>
        <v>0</v>
      </c>
      <c r="K64" s="28">
        <v>0</v>
      </c>
      <c r="L64" s="133">
        <f>K64/7.5345</f>
        <v>0</v>
      </c>
    </row>
    <row r="65" spans="1:12" x14ac:dyDescent="0.25">
      <c r="A65" s="26">
        <v>412</v>
      </c>
      <c r="B65" s="54" t="s">
        <v>134</v>
      </c>
      <c r="C65" s="28">
        <v>0</v>
      </c>
      <c r="D65" s="133">
        <f t="shared" si="0"/>
        <v>0</v>
      </c>
      <c r="E65" s="28"/>
      <c r="F65" s="133"/>
      <c r="G65" s="28">
        <v>0</v>
      </c>
      <c r="H65" s="133">
        <f t="shared" si="1"/>
        <v>0</v>
      </c>
      <c r="I65" s="28"/>
      <c r="J65" s="133"/>
      <c r="K65" s="28"/>
      <c r="L65" s="133"/>
    </row>
    <row r="66" spans="1:12" x14ac:dyDescent="0.25">
      <c r="A66" s="30">
        <v>4121</v>
      </c>
      <c r="B66" s="55" t="s">
        <v>134</v>
      </c>
      <c r="C66" s="32">
        <v>0</v>
      </c>
      <c r="D66" s="134">
        <f t="shared" si="0"/>
        <v>0</v>
      </c>
      <c r="E66" s="32"/>
      <c r="F66" s="134"/>
      <c r="G66" s="32"/>
      <c r="H66" s="134"/>
      <c r="I66" s="32"/>
      <c r="J66" s="133"/>
      <c r="K66" s="32"/>
      <c r="L66" s="133"/>
    </row>
    <row r="67" spans="1:12" x14ac:dyDescent="0.25">
      <c r="A67" s="30">
        <v>4126</v>
      </c>
      <c r="B67" s="55" t="s">
        <v>218</v>
      </c>
      <c r="C67" s="32">
        <v>0</v>
      </c>
      <c r="D67" s="134">
        <f t="shared" si="0"/>
        <v>0</v>
      </c>
      <c r="E67" s="32"/>
      <c r="F67" s="134"/>
      <c r="G67" s="32"/>
      <c r="H67" s="134"/>
      <c r="I67" s="32"/>
      <c r="J67" s="133"/>
      <c r="K67" s="32"/>
      <c r="L67" s="133"/>
    </row>
    <row r="68" spans="1:12" ht="26.4" x14ac:dyDescent="0.25">
      <c r="A68" s="26">
        <v>42</v>
      </c>
      <c r="B68" s="54" t="s">
        <v>116</v>
      </c>
      <c r="C68" s="28">
        <v>22495</v>
      </c>
      <c r="D68" s="133">
        <f t="shared" si="0"/>
        <v>2985.5995752870131</v>
      </c>
      <c r="E68" s="28">
        <v>30800</v>
      </c>
      <c r="F68" s="133">
        <f>E68/7.5345</f>
        <v>4087.8624991704824</v>
      </c>
      <c r="G68" s="28">
        <f>SUM(G69,G77)</f>
        <v>26197.49</v>
      </c>
      <c r="H68" s="133">
        <f t="shared" si="1"/>
        <v>3477.0044462140818</v>
      </c>
      <c r="I68" s="28">
        <v>24539.9</v>
      </c>
      <c r="J68" s="133">
        <f>I68/7.5345</f>
        <v>3257.0044462140818</v>
      </c>
      <c r="K68" s="28">
        <v>24539.9</v>
      </c>
      <c r="L68" s="133">
        <f>K68/7.5345</f>
        <v>3257.0044462140818</v>
      </c>
    </row>
    <row r="69" spans="1:12" x14ac:dyDescent="0.25">
      <c r="A69" s="26">
        <v>422</v>
      </c>
      <c r="B69" s="54" t="s">
        <v>117</v>
      </c>
      <c r="C69" s="28">
        <v>2468</v>
      </c>
      <c r="D69" s="133">
        <f t="shared" ref="D69:D86" si="2">C69/7.5345</f>
        <v>327.55989116729711</v>
      </c>
      <c r="E69" s="28">
        <v>250</v>
      </c>
      <c r="F69" s="133">
        <f>E69/7.5345</f>
        <v>33.180702103656515</v>
      </c>
      <c r="G69" s="28">
        <v>0</v>
      </c>
      <c r="H69" s="133">
        <f>G69/7.5345</f>
        <v>0</v>
      </c>
      <c r="I69" s="28"/>
      <c r="J69" s="133"/>
      <c r="K69" s="28"/>
      <c r="L69" s="133"/>
    </row>
    <row r="70" spans="1:12" x14ac:dyDescent="0.25">
      <c r="A70" s="30" t="s">
        <v>24</v>
      </c>
      <c r="B70" s="55" t="s">
        <v>118</v>
      </c>
      <c r="C70" s="32">
        <v>2468</v>
      </c>
      <c r="D70" s="134">
        <f t="shared" si="2"/>
        <v>327.55989116729711</v>
      </c>
      <c r="E70" s="32"/>
      <c r="F70" s="134"/>
      <c r="G70" s="32"/>
      <c r="H70" s="134"/>
      <c r="I70" s="32"/>
      <c r="J70" s="133"/>
      <c r="K70" s="32"/>
      <c r="L70" s="133"/>
    </row>
    <row r="71" spans="1:12" x14ac:dyDescent="0.25">
      <c r="A71" s="30">
        <v>4222</v>
      </c>
      <c r="B71" s="55" t="s">
        <v>119</v>
      </c>
      <c r="C71" s="32">
        <v>0</v>
      </c>
      <c r="D71" s="134">
        <f t="shared" si="2"/>
        <v>0</v>
      </c>
      <c r="E71" s="32"/>
      <c r="F71" s="134"/>
      <c r="G71" s="32"/>
      <c r="H71" s="134"/>
      <c r="I71" s="32"/>
      <c r="J71" s="133"/>
      <c r="K71" s="32"/>
      <c r="L71" s="133"/>
    </row>
    <row r="72" spans="1:12" x14ac:dyDescent="0.25">
      <c r="A72" s="30">
        <v>4223</v>
      </c>
      <c r="B72" s="55" t="s">
        <v>120</v>
      </c>
      <c r="C72" s="32">
        <v>0</v>
      </c>
      <c r="D72" s="134">
        <f t="shared" si="2"/>
        <v>0</v>
      </c>
      <c r="E72" s="32"/>
      <c r="F72" s="134"/>
      <c r="G72" s="32"/>
      <c r="H72" s="134"/>
      <c r="I72" s="32"/>
      <c r="J72" s="133"/>
      <c r="K72" s="32"/>
      <c r="L72" s="133"/>
    </row>
    <row r="73" spans="1:12" x14ac:dyDescent="0.25">
      <c r="A73" s="30">
        <v>4224</v>
      </c>
      <c r="B73" s="55" t="s">
        <v>121</v>
      </c>
      <c r="C73" s="32">
        <v>0</v>
      </c>
      <c r="D73" s="134">
        <f t="shared" si="2"/>
        <v>0</v>
      </c>
      <c r="E73" s="32"/>
      <c r="F73" s="134"/>
      <c r="G73" s="32"/>
      <c r="H73" s="134"/>
      <c r="I73" s="32"/>
      <c r="J73" s="133"/>
      <c r="K73" s="32"/>
      <c r="L73" s="133"/>
    </row>
    <row r="74" spans="1:12" x14ac:dyDescent="0.25">
      <c r="A74" s="30">
        <v>4225</v>
      </c>
      <c r="B74" s="55" t="s">
        <v>132</v>
      </c>
      <c r="C74" s="32">
        <v>0</v>
      </c>
      <c r="D74" s="134">
        <f t="shared" si="2"/>
        <v>0</v>
      </c>
      <c r="E74" s="32"/>
      <c r="F74" s="134"/>
      <c r="G74" s="32"/>
      <c r="H74" s="134"/>
      <c r="I74" s="32"/>
      <c r="J74" s="133"/>
      <c r="K74" s="32"/>
      <c r="L74" s="133"/>
    </row>
    <row r="75" spans="1:12" x14ac:dyDescent="0.25">
      <c r="A75" s="30">
        <v>4226</v>
      </c>
      <c r="B75" s="55" t="s">
        <v>122</v>
      </c>
      <c r="C75" s="32">
        <v>0</v>
      </c>
      <c r="D75" s="134">
        <f t="shared" si="2"/>
        <v>0</v>
      </c>
      <c r="E75" s="32"/>
      <c r="F75" s="134"/>
      <c r="G75" s="32"/>
      <c r="H75" s="134"/>
      <c r="I75" s="32"/>
      <c r="J75" s="133"/>
      <c r="K75" s="32"/>
      <c r="L75" s="133"/>
    </row>
    <row r="76" spans="1:12" x14ac:dyDescent="0.25">
      <c r="A76" s="30">
        <v>4227</v>
      </c>
      <c r="B76" s="55" t="s">
        <v>123</v>
      </c>
      <c r="C76" s="32">
        <v>0</v>
      </c>
      <c r="D76" s="134">
        <f t="shared" si="2"/>
        <v>0</v>
      </c>
      <c r="E76" s="32"/>
      <c r="F76" s="134"/>
      <c r="G76" s="32"/>
      <c r="H76" s="134"/>
      <c r="I76" s="32"/>
      <c r="J76" s="133"/>
      <c r="K76" s="32"/>
      <c r="L76" s="133"/>
    </row>
    <row r="77" spans="1:12" ht="26.4" x14ac:dyDescent="0.25">
      <c r="A77" s="26">
        <v>424</v>
      </c>
      <c r="B77" s="54" t="s">
        <v>135</v>
      </c>
      <c r="C77" s="28">
        <v>20027</v>
      </c>
      <c r="D77" s="133">
        <f t="shared" si="2"/>
        <v>2658.0396841197157</v>
      </c>
      <c r="E77" s="28">
        <v>30550</v>
      </c>
      <c r="F77" s="133">
        <f>E77/7.5345</f>
        <v>4054.6817970668258</v>
      </c>
      <c r="G77" s="28">
        <v>26197.49</v>
      </c>
      <c r="H77" s="133">
        <f>G77/7.5345</f>
        <v>3477.0044462140818</v>
      </c>
      <c r="I77" s="28"/>
      <c r="J77" s="133"/>
      <c r="K77" s="28"/>
      <c r="L77" s="133"/>
    </row>
    <row r="78" spans="1:12" x14ac:dyDescent="0.25">
      <c r="A78" s="30">
        <v>4241</v>
      </c>
      <c r="B78" s="55" t="s">
        <v>124</v>
      </c>
      <c r="C78" s="32">
        <v>20027</v>
      </c>
      <c r="D78" s="134">
        <f t="shared" si="2"/>
        <v>2658.0396841197157</v>
      </c>
      <c r="E78" s="32"/>
      <c r="F78" s="134"/>
      <c r="G78" s="28">
        <v>26197.49</v>
      </c>
      <c r="H78" s="134">
        <f>G78/7.5345</f>
        <v>3477.0044462140818</v>
      </c>
      <c r="I78" s="32"/>
      <c r="J78" s="133"/>
      <c r="K78" s="32"/>
      <c r="L78" s="133"/>
    </row>
    <row r="79" spans="1:12" x14ac:dyDescent="0.25">
      <c r="A79" s="26">
        <v>426</v>
      </c>
      <c r="B79" s="54" t="s">
        <v>219</v>
      </c>
      <c r="C79" s="28">
        <v>0</v>
      </c>
      <c r="D79" s="133">
        <f t="shared" si="2"/>
        <v>0</v>
      </c>
      <c r="E79" s="28">
        <v>0</v>
      </c>
      <c r="F79" s="133">
        <f>E79/7.5345</f>
        <v>0</v>
      </c>
      <c r="G79" s="28">
        <v>0</v>
      </c>
      <c r="H79" s="133">
        <f>G79/7.5345</f>
        <v>0</v>
      </c>
      <c r="I79" s="28"/>
      <c r="J79" s="133"/>
      <c r="K79" s="28"/>
      <c r="L79" s="133"/>
    </row>
    <row r="80" spans="1:12" x14ac:dyDescent="0.25">
      <c r="A80" s="30">
        <v>4262</v>
      </c>
      <c r="B80" s="55" t="s">
        <v>219</v>
      </c>
      <c r="C80" s="32">
        <v>0</v>
      </c>
      <c r="D80" s="134">
        <f t="shared" si="2"/>
        <v>0</v>
      </c>
      <c r="E80" s="32"/>
      <c r="F80" s="134"/>
      <c r="G80" s="32"/>
      <c r="H80" s="134"/>
      <c r="I80" s="32"/>
      <c r="J80" s="133"/>
      <c r="K80" s="32"/>
      <c r="L80" s="133"/>
    </row>
    <row r="81" spans="1:12" ht="26.4" x14ac:dyDescent="0.25">
      <c r="A81" s="26">
        <v>45</v>
      </c>
      <c r="B81" s="54" t="s">
        <v>272</v>
      </c>
      <c r="C81" s="28">
        <v>0</v>
      </c>
      <c r="D81" s="133">
        <f t="shared" si="2"/>
        <v>0</v>
      </c>
      <c r="E81" s="28">
        <v>0</v>
      </c>
      <c r="F81" s="133">
        <f>E81/7.5345</f>
        <v>0</v>
      </c>
      <c r="G81" s="28">
        <v>0</v>
      </c>
      <c r="H81" s="133">
        <f>G81/7.5345</f>
        <v>0</v>
      </c>
      <c r="I81" s="28">
        <v>0</v>
      </c>
      <c r="J81" s="133">
        <f>I81/7.5345</f>
        <v>0</v>
      </c>
      <c r="K81" s="28">
        <v>0</v>
      </c>
      <c r="L81" s="133">
        <f>K81/7.5345</f>
        <v>0</v>
      </c>
    </row>
    <row r="82" spans="1:12" x14ac:dyDescent="0.25">
      <c r="A82" s="30">
        <v>4511</v>
      </c>
      <c r="B82" s="55" t="s">
        <v>273</v>
      </c>
      <c r="C82" s="32">
        <v>0</v>
      </c>
      <c r="D82" s="134">
        <f t="shared" si="2"/>
        <v>0</v>
      </c>
      <c r="E82" s="32"/>
      <c r="F82" s="134"/>
      <c r="G82" s="32"/>
      <c r="H82" s="134"/>
      <c r="I82" s="32"/>
      <c r="J82" s="133"/>
      <c r="K82" s="32"/>
      <c r="L82" s="133"/>
    </row>
    <row r="83" spans="1:12" s="29" customFormat="1" x14ac:dyDescent="0.25">
      <c r="A83" s="106">
        <v>5</v>
      </c>
      <c r="B83" s="107" t="s">
        <v>206</v>
      </c>
      <c r="C83" s="105">
        <v>0</v>
      </c>
      <c r="D83" s="105">
        <f t="shared" si="2"/>
        <v>0</v>
      </c>
      <c r="E83" s="105">
        <f>E84</f>
        <v>0</v>
      </c>
      <c r="F83" s="105">
        <f>E83/7.5345</f>
        <v>0</v>
      </c>
      <c r="G83" s="105">
        <v>0</v>
      </c>
      <c r="H83" s="105">
        <f>G83/7.5345</f>
        <v>0</v>
      </c>
      <c r="I83" s="105"/>
      <c r="J83" s="105">
        <f>I83/7.5345</f>
        <v>0</v>
      </c>
      <c r="K83" s="105"/>
      <c r="L83" s="105">
        <f>K83/7.5345</f>
        <v>0</v>
      </c>
    </row>
    <row r="84" spans="1:12" s="29" customFormat="1" ht="26.4" x14ac:dyDescent="0.25">
      <c r="A84" s="69">
        <v>54</v>
      </c>
      <c r="B84" s="63" t="s">
        <v>207</v>
      </c>
      <c r="C84" s="28">
        <v>0</v>
      </c>
      <c r="D84" s="133">
        <f t="shared" si="2"/>
        <v>0</v>
      </c>
      <c r="E84" s="28">
        <f>E85</f>
        <v>0</v>
      </c>
      <c r="F84" s="133">
        <v>0</v>
      </c>
      <c r="G84" s="28">
        <v>0</v>
      </c>
      <c r="H84" s="133">
        <f>G84/7.5345</f>
        <v>0</v>
      </c>
      <c r="I84" s="28"/>
      <c r="J84" s="133">
        <f>I84/7.5345</f>
        <v>0</v>
      </c>
      <c r="K84" s="28"/>
      <c r="L84" s="133">
        <v>0</v>
      </c>
    </row>
    <row r="85" spans="1:12" ht="26.4" x14ac:dyDescent="0.25">
      <c r="A85" s="70">
        <v>544</v>
      </c>
      <c r="B85" s="62" t="s">
        <v>208</v>
      </c>
      <c r="C85" s="28">
        <v>0</v>
      </c>
      <c r="D85" s="134">
        <f t="shared" si="2"/>
        <v>0</v>
      </c>
      <c r="E85" s="32"/>
      <c r="F85" s="134"/>
      <c r="G85" s="32"/>
      <c r="H85" s="134"/>
      <c r="I85" s="32"/>
      <c r="J85" s="133"/>
      <c r="K85" s="32"/>
      <c r="L85" s="133"/>
    </row>
    <row r="86" spans="1:12" ht="19.5" customHeight="1" x14ac:dyDescent="0.25">
      <c r="A86" s="108" t="s">
        <v>125</v>
      </c>
      <c r="B86" s="109"/>
      <c r="C86" s="105">
        <f>SUM(C4,C63)</f>
        <v>2936126</v>
      </c>
      <c r="D86" s="105">
        <f t="shared" si="2"/>
        <v>389690.88857920229</v>
      </c>
      <c r="E86" s="105">
        <f>SUM(E63,E4,E83)</f>
        <v>3128039</v>
      </c>
      <c r="F86" s="105">
        <f>E86/7.5345</f>
        <v>415162.12091047846</v>
      </c>
      <c r="G86" s="105">
        <f>SUM(G4,G63)</f>
        <v>3166697.6300000004</v>
      </c>
      <c r="H86" s="105">
        <f>G86/7.5345</f>
        <v>420293.00285354041</v>
      </c>
      <c r="I86" s="105">
        <f>SUM(I4,I63)</f>
        <v>3116728.82</v>
      </c>
      <c r="J86" s="105">
        <f>I86/7.5345</f>
        <v>413661.0020572035</v>
      </c>
      <c r="K86" s="105">
        <f>SUM(K4,K63)</f>
        <v>3116728.82</v>
      </c>
      <c r="L86" s="105">
        <f>K86/7.5345</f>
        <v>413661.0020572035</v>
      </c>
    </row>
    <row r="87" spans="1:12" x14ac:dyDescent="0.25">
      <c r="A87" s="60"/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</row>
    <row r="88" spans="1:12" ht="19.5" customHeight="1" x14ac:dyDescent="0.25">
      <c r="A88" s="149" t="s">
        <v>158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</row>
    <row r="89" spans="1:12" s="22" customFormat="1" ht="39" customHeight="1" x14ac:dyDescent="0.25">
      <c r="A89" s="18" t="s">
        <v>209</v>
      </c>
      <c r="B89" s="19" t="s">
        <v>210</v>
      </c>
      <c r="C89" s="20" t="s">
        <v>212</v>
      </c>
      <c r="D89" s="20" t="s">
        <v>327</v>
      </c>
      <c r="E89" s="21" t="s">
        <v>276</v>
      </c>
      <c r="F89" s="21" t="s">
        <v>328</v>
      </c>
      <c r="G89" s="21" t="s">
        <v>335</v>
      </c>
      <c r="H89" s="21" t="s">
        <v>337</v>
      </c>
      <c r="I89" s="21" t="s">
        <v>331</v>
      </c>
      <c r="J89" s="21" t="s">
        <v>332</v>
      </c>
      <c r="K89" s="21" t="s">
        <v>333</v>
      </c>
      <c r="L89" s="21" t="s">
        <v>334</v>
      </c>
    </row>
    <row r="90" spans="1:12" s="57" customFormat="1" ht="13.5" customHeight="1" x14ac:dyDescent="0.25">
      <c r="A90" s="152">
        <v>1</v>
      </c>
      <c r="B90" s="152"/>
      <c r="C90" s="23">
        <v>2</v>
      </c>
      <c r="D90" s="23" t="s">
        <v>312</v>
      </c>
      <c r="E90" s="24">
        <v>3</v>
      </c>
      <c r="F90" s="24" t="s">
        <v>314</v>
      </c>
      <c r="G90" s="24">
        <v>4</v>
      </c>
      <c r="H90" s="24" t="s">
        <v>317</v>
      </c>
      <c r="I90" s="24">
        <v>5</v>
      </c>
      <c r="J90" s="24" t="s">
        <v>325</v>
      </c>
      <c r="K90" s="24">
        <v>6</v>
      </c>
      <c r="L90" s="24" t="s">
        <v>326</v>
      </c>
    </row>
    <row r="91" spans="1:12" ht="19.5" customHeight="1" x14ac:dyDescent="0.25">
      <c r="A91" s="45">
        <v>1</v>
      </c>
      <c r="B91" s="45" t="s">
        <v>308</v>
      </c>
      <c r="C91" s="37">
        <v>349144</v>
      </c>
      <c r="D91" s="37">
        <f t="shared" ref="D91:D96" si="3">C91/7.5345</f>
        <v>46339.372221116195</v>
      </c>
      <c r="E91" s="37">
        <v>426007</v>
      </c>
      <c r="F91" s="37">
        <f t="shared" ref="F91:F96" si="4">E91/7.5345</f>
        <v>56540.845444289596</v>
      </c>
      <c r="G91" s="37">
        <v>442682.01</v>
      </c>
      <c r="H91" s="37">
        <f t="shared" ref="H91:H96" si="5">G91/7.5345</f>
        <v>58753.999601831572</v>
      </c>
      <c r="I91" s="37">
        <v>394016.67</v>
      </c>
      <c r="J91" s="37">
        <f t="shared" ref="J91:J96" si="6">I91/7.5345</f>
        <v>52294.999004578931</v>
      </c>
      <c r="K91" s="37">
        <v>394016.67</v>
      </c>
      <c r="L91" s="37">
        <f t="shared" ref="L91:L96" si="7">K91/7.5345</f>
        <v>52294.999004578931</v>
      </c>
    </row>
    <row r="92" spans="1:12" ht="19.5" customHeight="1" x14ac:dyDescent="0.25">
      <c r="A92" s="45">
        <v>2</v>
      </c>
      <c r="B92" s="45" t="s">
        <v>152</v>
      </c>
      <c r="C92" s="37">
        <v>0</v>
      </c>
      <c r="D92" s="37">
        <f t="shared" si="3"/>
        <v>0</v>
      </c>
      <c r="E92" s="37">
        <v>0</v>
      </c>
      <c r="F92" s="37">
        <f t="shared" si="4"/>
        <v>0</v>
      </c>
      <c r="G92" s="37">
        <v>0</v>
      </c>
      <c r="H92" s="37">
        <f t="shared" si="5"/>
        <v>0</v>
      </c>
      <c r="I92" s="37">
        <v>0</v>
      </c>
      <c r="J92" s="37">
        <f t="shared" si="6"/>
        <v>0</v>
      </c>
      <c r="K92" s="37">
        <v>0</v>
      </c>
      <c r="L92" s="37">
        <f t="shared" si="7"/>
        <v>0</v>
      </c>
    </row>
    <row r="93" spans="1:12" ht="19.5" customHeight="1" x14ac:dyDescent="0.25">
      <c r="A93" s="45">
        <v>3</v>
      </c>
      <c r="B93" s="45" t="s">
        <v>149</v>
      </c>
      <c r="C93" s="37">
        <v>1669</v>
      </c>
      <c r="D93" s="37">
        <f t="shared" si="3"/>
        <v>221.51436724401088</v>
      </c>
      <c r="E93" s="37">
        <v>0</v>
      </c>
      <c r="F93" s="37">
        <f t="shared" si="4"/>
        <v>0</v>
      </c>
      <c r="G93" s="37">
        <v>0</v>
      </c>
      <c r="H93" s="37">
        <f t="shared" si="5"/>
        <v>0</v>
      </c>
      <c r="I93" s="37">
        <v>0</v>
      </c>
      <c r="J93" s="37">
        <f t="shared" si="6"/>
        <v>0</v>
      </c>
      <c r="K93" s="37">
        <v>0</v>
      </c>
      <c r="L93" s="37">
        <f t="shared" si="7"/>
        <v>0</v>
      </c>
    </row>
    <row r="94" spans="1:12" ht="19.5" customHeight="1" x14ac:dyDescent="0.25">
      <c r="A94" s="45">
        <v>4</v>
      </c>
      <c r="B94" s="45" t="s">
        <v>150</v>
      </c>
      <c r="C94" s="37">
        <v>52077</v>
      </c>
      <c r="D94" s="37">
        <f t="shared" si="3"/>
        <v>6911.805693808481</v>
      </c>
      <c r="E94" s="37">
        <v>66000</v>
      </c>
      <c r="F94" s="37">
        <f t="shared" si="4"/>
        <v>8759.7053553653186</v>
      </c>
      <c r="G94" s="37">
        <v>66009.75</v>
      </c>
      <c r="H94" s="37">
        <f t="shared" si="5"/>
        <v>8760.9994027473622</v>
      </c>
      <c r="I94" s="37">
        <v>66009.75</v>
      </c>
      <c r="J94" s="37">
        <f t="shared" si="6"/>
        <v>8760.9994027473622</v>
      </c>
      <c r="K94" s="37">
        <v>66009.75</v>
      </c>
      <c r="L94" s="37">
        <f t="shared" si="7"/>
        <v>8760.9994027473622</v>
      </c>
    </row>
    <row r="95" spans="1:12" ht="19.5" customHeight="1" x14ac:dyDescent="0.25">
      <c r="A95" s="45">
        <v>5</v>
      </c>
      <c r="B95" s="45" t="s">
        <v>151</v>
      </c>
      <c r="C95" s="37">
        <v>2533236</v>
      </c>
      <c r="D95" s="37">
        <f t="shared" si="3"/>
        <v>336218.19629703363</v>
      </c>
      <c r="E95" s="37">
        <v>2636032</v>
      </c>
      <c r="F95" s="37">
        <f t="shared" si="4"/>
        <v>349861.57011082355</v>
      </c>
      <c r="G95" s="37">
        <v>2658005.87</v>
      </c>
      <c r="H95" s="37">
        <f t="shared" si="5"/>
        <v>352778.00384896144</v>
      </c>
      <c r="I95" s="37">
        <v>2656702.4</v>
      </c>
      <c r="J95" s="37">
        <f t="shared" si="6"/>
        <v>352605.00364987721</v>
      </c>
      <c r="K95" s="37">
        <v>2656702.4</v>
      </c>
      <c r="L95" s="37">
        <f t="shared" si="7"/>
        <v>352605.00364987721</v>
      </c>
    </row>
    <row r="96" spans="1:12" ht="19.5" customHeight="1" x14ac:dyDescent="0.25">
      <c r="A96" s="45"/>
      <c r="B96" s="47" t="s">
        <v>153</v>
      </c>
      <c r="C96" s="37">
        <f>SUM(C91:C95)</f>
        <v>2936126</v>
      </c>
      <c r="D96" s="37">
        <f t="shared" si="3"/>
        <v>389690.88857920229</v>
      </c>
      <c r="E96" s="37">
        <f>SUM(E91:E95)</f>
        <v>3128039</v>
      </c>
      <c r="F96" s="37">
        <f t="shared" si="4"/>
        <v>415162.12091047846</v>
      </c>
      <c r="G96" s="37">
        <f>SUM(G91:G95)</f>
        <v>3166697.63</v>
      </c>
      <c r="H96" s="37">
        <f t="shared" si="5"/>
        <v>420293.00285354035</v>
      </c>
      <c r="I96" s="37">
        <f>SUM(I91:I95)</f>
        <v>3116728.82</v>
      </c>
      <c r="J96" s="37">
        <f t="shared" si="6"/>
        <v>413661.0020572035</v>
      </c>
      <c r="K96" s="37">
        <f>SUM(K91:K95)</f>
        <v>3116728.82</v>
      </c>
      <c r="L96" s="37">
        <f t="shared" si="7"/>
        <v>413661.0020572035</v>
      </c>
    </row>
  </sheetData>
  <mergeCells count="4">
    <mergeCell ref="A90:B90"/>
    <mergeCell ref="A1:L1"/>
    <mergeCell ref="A3:B3"/>
    <mergeCell ref="A88:L88"/>
  </mergeCells>
  <pageMargins left="0.7" right="0.7" top="0.75" bottom="0.75" header="0.3" footer="0.3"/>
  <pageSetup paperSize="9" scale="56" fitToHeight="4" orientation="landscape" r:id="rId1"/>
  <headerFooter alignWithMargins="0"/>
  <rowBreaks count="1" manualBreakCount="1">
    <brk id="8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8"/>
  <sheetViews>
    <sheetView showGridLines="0" zoomScale="90" zoomScaleNormal="90" workbookViewId="0">
      <selection activeCell="N268" sqref="N268"/>
    </sheetView>
  </sheetViews>
  <sheetFormatPr defaultRowHeight="27" customHeight="1" x14ac:dyDescent="0.25"/>
  <cols>
    <col min="1" max="1" width="9.44140625" style="72" customWidth="1"/>
    <col min="2" max="2" width="13.109375" style="72" customWidth="1"/>
    <col min="3" max="3" width="47.44140625" style="72" customWidth="1"/>
    <col min="4" max="4" width="15.6640625" style="86" customWidth="1"/>
    <col min="5" max="6" width="14.88671875" style="87" customWidth="1"/>
    <col min="7" max="14" width="16.5546875" style="87" customWidth="1"/>
    <col min="15" max="17" width="11.109375" style="72" customWidth="1"/>
    <col min="18" max="16384" width="8.88671875" style="72"/>
  </cols>
  <sheetData>
    <row r="1" spans="1:15" ht="27" customHeight="1" x14ac:dyDescent="0.25">
      <c r="A1" s="159" t="s">
        <v>310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5" s="73" customFormat="1" ht="43.5" customHeight="1" x14ac:dyDescent="0.25">
      <c r="A2" s="124"/>
      <c r="B2" s="156" t="s">
        <v>0</v>
      </c>
      <c r="C2" s="157"/>
      <c r="D2" s="124" t="s">
        <v>64</v>
      </c>
      <c r="E2" s="125" t="s">
        <v>225</v>
      </c>
      <c r="F2" s="125" t="s">
        <v>311</v>
      </c>
      <c r="G2" s="125" t="s">
        <v>275</v>
      </c>
      <c r="H2" s="125" t="s">
        <v>313</v>
      </c>
      <c r="I2" s="125" t="s">
        <v>315</v>
      </c>
      <c r="J2" s="125" t="s">
        <v>316</v>
      </c>
      <c r="K2" s="125" t="s">
        <v>321</v>
      </c>
      <c r="L2" s="125" t="s">
        <v>322</v>
      </c>
      <c r="M2" s="125" t="s">
        <v>323</v>
      </c>
      <c r="N2" s="125" t="s">
        <v>324</v>
      </c>
    </row>
    <row r="3" spans="1:15" s="75" customFormat="1" ht="14.25" customHeight="1" x14ac:dyDescent="0.25">
      <c r="A3" s="126"/>
      <c r="B3" s="158" t="s">
        <v>1</v>
      </c>
      <c r="C3" s="157"/>
      <c r="D3" s="127"/>
      <c r="E3" s="128">
        <v>2</v>
      </c>
      <c r="F3" s="128" t="s">
        <v>312</v>
      </c>
      <c r="G3" s="128">
        <v>3</v>
      </c>
      <c r="H3" s="128" t="s">
        <v>314</v>
      </c>
      <c r="I3" s="128">
        <v>4</v>
      </c>
      <c r="J3" s="128" t="s">
        <v>317</v>
      </c>
      <c r="K3" s="128">
        <v>5</v>
      </c>
      <c r="L3" s="128" t="s">
        <v>325</v>
      </c>
      <c r="M3" s="128">
        <v>6</v>
      </c>
      <c r="N3" s="128" t="s">
        <v>326</v>
      </c>
      <c r="O3" s="74"/>
    </row>
    <row r="4" spans="1:15" s="80" customFormat="1" ht="27" customHeight="1" x14ac:dyDescent="0.25">
      <c r="A4" s="76"/>
      <c r="B4" s="77"/>
      <c r="C4" s="77" t="s">
        <v>287</v>
      </c>
      <c r="D4" s="78"/>
      <c r="E4" s="79">
        <f>SUM(E5,E71,E82,E197,E215,E221,E235)</f>
        <v>2936126</v>
      </c>
      <c r="F4" s="79">
        <f>E4/7.5345</f>
        <v>389690.88857920229</v>
      </c>
      <c r="G4" s="79">
        <f>SUM(G5,G71,G82,G197,G221,G235)</f>
        <v>3128039.27</v>
      </c>
      <c r="H4" s="79">
        <f>G4/7.5345</f>
        <v>415162.15674563672</v>
      </c>
      <c r="I4" s="79">
        <f>SUM(I5,I71,I82,I197,I221,I252)</f>
        <v>3166697.6300000008</v>
      </c>
      <c r="J4" s="79">
        <f>I4/7.5345</f>
        <v>420293.00285354047</v>
      </c>
      <c r="K4" s="79">
        <f>SUM(K5,K71,K82,K197,K221)</f>
        <v>3116728.82</v>
      </c>
      <c r="L4" s="79">
        <f>K4/7.5345</f>
        <v>413661.0020572035</v>
      </c>
      <c r="M4" s="79">
        <f>SUM(M5,M71,M82,M197,M221)</f>
        <v>3116728.82</v>
      </c>
      <c r="N4" s="79">
        <f>M4/7.5345</f>
        <v>413661.0020572035</v>
      </c>
    </row>
    <row r="5" spans="1:15" ht="27" customHeight="1" x14ac:dyDescent="0.25">
      <c r="A5" s="116">
        <v>2101</v>
      </c>
      <c r="B5" s="117" t="s">
        <v>2</v>
      </c>
      <c r="C5" s="116" t="s">
        <v>223</v>
      </c>
      <c r="D5" s="117"/>
      <c r="E5" s="118">
        <f>SUM(E6,E36,E46)</f>
        <v>2773111</v>
      </c>
      <c r="F5" s="118">
        <f t="shared" ref="F5:F68" si="0">E5/7.5345</f>
        <v>368055.07996549207</v>
      </c>
      <c r="G5" s="118">
        <f>SUM(G6,G36,G46)</f>
        <v>2873507.13</v>
      </c>
      <c r="H5" s="118">
        <f t="shared" ref="H5:H68" si="1">G5/7.5345</f>
        <v>381379.93629305193</v>
      </c>
      <c r="I5" s="118">
        <f>SUM(I6,I36,I46)</f>
        <v>2896043.3200000003</v>
      </c>
      <c r="J5" s="118">
        <f t="shared" ref="J5:J68" si="2">I5/7.5345</f>
        <v>384371.00272081757</v>
      </c>
      <c r="K5" s="118">
        <f>SUM(K6,K36,K46)</f>
        <v>2896043.32</v>
      </c>
      <c r="L5" s="119">
        <f>K5/7.5345</f>
        <v>384371.00272081752</v>
      </c>
      <c r="M5" s="118">
        <v>2896043.32</v>
      </c>
      <c r="N5" s="119">
        <f>M5/7.5345</f>
        <v>384371.00272081752</v>
      </c>
    </row>
    <row r="6" spans="1:15" ht="27" customHeight="1" x14ac:dyDescent="0.25">
      <c r="A6" s="81" t="s">
        <v>226</v>
      </c>
      <c r="B6" s="82" t="s">
        <v>3</v>
      </c>
      <c r="C6" s="81" t="s">
        <v>224</v>
      </c>
      <c r="D6" s="83"/>
      <c r="E6" s="99">
        <v>77928</v>
      </c>
      <c r="F6" s="99">
        <f t="shared" si="0"/>
        <v>10342.823014134978</v>
      </c>
      <c r="G6" s="99">
        <f>SUM(G7)</f>
        <v>77928</v>
      </c>
      <c r="H6" s="99">
        <f t="shared" si="1"/>
        <v>10342.823014134978</v>
      </c>
      <c r="I6" s="99">
        <f>SUM(I7)</f>
        <v>77929.33</v>
      </c>
      <c r="J6" s="79">
        <f t="shared" si="2"/>
        <v>10342.99953547017</v>
      </c>
      <c r="K6" s="99">
        <f>SUM(K8,K33)</f>
        <v>77929.329999999987</v>
      </c>
      <c r="L6" s="79">
        <f>K6/7.5345</f>
        <v>10342.999535470168</v>
      </c>
      <c r="M6" s="99">
        <v>77929.33</v>
      </c>
      <c r="N6" s="79">
        <f>M6/7.5345</f>
        <v>10342.99953547017</v>
      </c>
    </row>
    <row r="7" spans="1:15" ht="27" customHeight="1" x14ac:dyDescent="0.25">
      <c r="A7" s="82"/>
      <c r="B7" s="81">
        <v>3</v>
      </c>
      <c r="C7" s="81" t="s">
        <v>160</v>
      </c>
      <c r="D7" s="83"/>
      <c r="E7" s="99">
        <v>77928</v>
      </c>
      <c r="F7" s="99">
        <f t="shared" si="0"/>
        <v>10342.823014134978</v>
      </c>
      <c r="G7" s="99">
        <f>SUM(G8,G33)</f>
        <v>77928</v>
      </c>
      <c r="H7" s="99">
        <f t="shared" si="1"/>
        <v>10342.823014134978</v>
      </c>
      <c r="I7" s="99">
        <f>SUM(I8,I33)</f>
        <v>77929.33</v>
      </c>
      <c r="J7" s="99">
        <f t="shared" si="2"/>
        <v>10342.99953547017</v>
      </c>
      <c r="K7" s="99"/>
      <c r="L7" s="79"/>
      <c r="M7" s="99"/>
      <c r="N7" s="79"/>
    </row>
    <row r="8" spans="1:15" ht="27" customHeight="1" x14ac:dyDescent="0.25">
      <c r="A8" s="82"/>
      <c r="B8" s="81">
        <v>32</v>
      </c>
      <c r="C8" s="81" t="s">
        <v>159</v>
      </c>
      <c r="D8" s="83"/>
      <c r="E8" s="99">
        <v>73928</v>
      </c>
      <c r="F8" s="99">
        <f t="shared" si="0"/>
        <v>9811.9317804764742</v>
      </c>
      <c r="G8" s="99">
        <v>74428</v>
      </c>
      <c r="H8" s="99">
        <f t="shared" si="1"/>
        <v>9878.2931846837873</v>
      </c>
      <c r="I8" s="99">
        <f>SUM(I9,I13,I18,I28)</f>
        <v>73936.040000000008</v>
      </c>
      <c r="J8" s="99">
        <f t="shared" si="2"/>
        <v>9812.998871856129</v>
      </c>
      <c r="K8" s="99">
        <v>73936.039999999994</v>
      </c>
      <c r="L8" s="79">
        <f>K8/7.5345</f>
        <v>9812.9988718561272</v>
      </c>
      <c r="M8" s="99">
        <v>73936.039999999994</v>
      </c>
      <c r="N8" s="79">
        <f>M8/7.5345</f>
        <v>9812.9988718561272</v>
      </c>
    </row>
    <row r="9" spans="1:15" ht="27" customHeight="1" x14ac:dyDescent="0.25">
      <c r="A9" s="82"/>
      <c r="B9" s="81" t="s">
        <v>5</v>
      </c>
      <c r="C9" s="81" t="s">
        <v>6</v>
      </c>
      <c r="D9" s="83"/>
      <c r="E9" s="99">
        <v>5675</v>
      </c>
      <c r="F9" s="99">
        <f t="shared" si="0"/>
        <v>753.20193775300277</v>
      </c>
      <c r="G9" s="99">
        <v>7200</v>
      </c>
      <c r="H9" s="99">
        <f t="shared" si="1"/>
        <v>955.60422058530753</v>
      </c>
      <c r="I9" s="99">
        <f>SUM(I10:I12)</f>
        <v>7210.48</v>
      </c>
      <c r="J9" s="99">
        <f t="shared" si="2"/>
        <v>956.99515561749274</v>
      </c>
      <c r="K9" s="99"/>
      <c r="L9" s="79"/>
      <c r="M9" s="99"/>
      <c r="N9" s="79"/>
    </row>
    <row r="10" spans="1:15" ht="27" customHeight="1" x14ac:dyDescent="0.25">
      <c r="A10" s="84"/>
      <c r="B10" s="84" t="s">
        <v>8</v>
      </c>
      <c r="C10" s="84" t="s">
        <v>9</v>
      </c>
      <c r="D10" s="85">
        <v>48005</v>
      </c>
      <c r="E10" s="79">
        <v>5000</v>
      </c>
      <c r="F10" s="79">
        <f t="shared" si="0"/>
        <v>663.61404207313024</v>
      </c>
      <c r="G10" s="79">
        <v>6000</v>
      </c>
      <c r="H10" s="79">
        <f t="shared" si="1"/>
        <v>796.33685048775624</v>
      </c>
      <c r="I10" s="79">
        <v>6005</v>
      </c>
      <c r="J10" s="79">
        <f t="shared" si="2"/>
        <v>797.0004645298294</v>
      </c>
      <c r="K10" s="79"/>
      <c r="L10" s="79"/>
      <c r="M10" s="79"/>
      <c r="N10" s="79"/>
    </row>
    <row r="11" spans="1:15" ht="27" customHeight="1" x14ac:dyDescent="0.25">
      <c r="A11" s="84"/>
      <c r="B11" s="84" t="s">
        <v>33</v>
      </c>
      <c r="C11" s="84" t="s">
        <v>34</v>
      </c>
      <c r="D11" s="85">
        <v>48005</v>
      </c>
      <c r="E11" s="79">
        <v>675</v>
      </c>
      <c r="F11" s="79">
        <f t="shared" si="0"/>
        <v>89.587895679872588</v>
      </c>
      <c r="G11" s="79">
        <v>1000</v>
      </c>
      <c r="H11" s="79">
        <f t="shared" si="1"/>
        <v>132.72280841462606</v>
      </c>
      <c r="I11" s="79">
        <v>1002.06</v>
      </c>
      <c r="J11" s="79">
        <f t="shared" si="2"/>
        <v>132.99621739996016</v>
      </c>
      <c r="K11" s="79"/>
      <c r="L11" s="79"/>
      <c r="M11" s="79"/>
      <c r="N11" s="79"/>
    </row>
    <row r="12" spans="1:15" ht="27" customHeight="1" x14ac:dyDescent="0.25">
      <c r="A12" s="84"/>
      <c r="B12" s="84">
        <v>3214</v>
      </c>
      <c r="C12" s="84" t="s">
        <v>229</v>
      </c>
      <c r="D12" s="85">
        <v>48005</v>
      </c>
      <c r="E12" s="79">
        <v>0</v>
      </c>
      <c r="F12" s="79">
        <f t="shared" si="0"/>
        <v>0</v>
      </c>
      <c r="G12" s="79">
        <v>200</v>
      </c>
      <c r="H12" s="79">
        <f t="shared" si="1"/>
        <v>26.54456168292521</v>
      </c>
      <c r="I12" s="79">
        <v>203.42</v>
      </c>
      <c r="J12" s="79">
        <f t="shared" si="2"/>
        <v>26.998473687703228</v>
      </c>
      <c r="K12" s="79"/>
      <c r="L12" s="79"/>
      <c r="M12" s="79"/>
      <c r="N12" s="79"/>
    </row>
    <row r="13" spans="1:15" ht="27" customHeight="1" x14ac:dyDescent="0.25">
      <c r="A13" s="82"/>
      <c r="B13" s="81" t="s">
        <v>35</v>
      </c>
      <c r="C13" s="81" t="s">
        <v>36</v>
      </c>
      <c r="D13" s="83"/>
      <c r="E13" s="99">
        <v>32966</v>
      </c>
      <c r="F13" s="99">
        <f t="shared" si="0"/>
        <v>4375.3401021965619</v>
      </c>
      <c r="G13" s="99">
        <v>30174</v>
      </c>
      <c r="H13" s="99">
        <f t="shared" si="1"/>
        <v>4004.7780211029262</v>
      </c>
      <c r="I13" s="99">
        <f>SUM(I14:I17)</f>
        <v>30198.249999999996</v>
      </c>
      <c r="J13" s="99">
        <f t="shared" si="2"/>
        <v>4007.9965492069805</v>
      </c>
      <c r="K13" s="99"/>
      <c r="L13" s="79"/>
      <c r="M13" s="99"/>
      <c r="N13" s="79"/>
    </row>
    <row r="14" spans="1:15" ht="27" customHeight="1" x14ac:dyDescent="0.25">
      <c r="A14" s="84"/>
      <c r="B14" s="84" t="s">
        <v>44</v>
      </c>
      <c r="C14" s="84" t="s">
        <v>45</v>
      </c>
      <c r="D14" s="85">
        <v>48005</v>
      </c>
      <c r="E14" s="79">
        <v>26835</v>
      </c>
      <c r="F14" s="79">
        <f t="shared" si="0"/>
        <v>3561.6165638064899</v>
      </c>
      <c r="G14" s="79">
        <v>26674</v>
      </c>
      <c r="H14" s="79">
        <f t="shared" si="1"/>
        <v>3540.2481916517349</v>
      </c>
      <c r="I14" s="79">
        <v>26687.17</v>
      </c>
      <c r="J14" s="79">
        <f t="shared" si="2"/>
        <v>3541.9961510385556</v>
      </c>
      <c r="K14" s="79"/>
      <c r="L14" s="79"/>
      <c r="M14" s="79"/>
      <c r="N14" s="79"/>
    </row>
    <row r="15" spans="1:15" ht="27" customHeight="1" x14ac:dyDescent="0.25">
      <c r="A15" s="84"/>
      <c r="B15" s="84" t="s">
        <v>46</v>
      </c>
      <c r="C15" s="84" t="s">
        <v>47</v>
      </c>
      <c r="D15" s="85">
        <v>48005</v>
      </c>
      <c r="E15" s="79">
        <v>918</v>
      </c>
      <c r="F15" s="79">
        <f t="shared" si="0"/>
        <v>121.83953812462671</v>
      </c>
      <c r="G15" s="79">
        <v>1500</v>
      </c>
      <c r="H15" s="79">
        <f t="shared" si="1"/>
        <v>199.08421262193906</v>
      </c>
      <c r="I15" s="79">
        <v>1506.88</v>
      </c>
      <c r="J15" s="79">
        <f t="shared" si="2"/>
        <v>199.9973455438317</v>
      </c>
      <c r="K15" s="79"/>
      <c r="L15" s="79"/>
      <c r="M15" s="79"/>
      <c r="N15" s="79"/>
    </row>
    <row r="16" spans="1:15" ht="27" customHeight="1" x14ac:dyDescent="0.25">
      <c r="A16" s="84"/>
      <c r="B16" s="84" t="s">
        <v>48</v>
      </c>
      <c r="C16" s="84" t="s">
        <v>49</v>
      </c>
      <c r="D16" s="85">
        <v>48005</v>
      </c>
      <c r="E16" s="79">
        <v>4164</v>
      </c>
      <c r="F16" s="79">
        <f t="shared" si="0"/>
        <v>552.65777423850284</v>
      </c>
      <c r="G16" s="79">
        <v>1000</v>
      </c>
      <c r="H16" s="79">
        <f t="shared" si="1"/>
        <v>132.72280841462606</v>
      </c>
      <c r="I16" s="79">
        <v>1002.1</v>
      </c>
      <c r="J16" s="79">
        <f t="shared" si="2"/>
        <v>133.00152631229676</v>
      </c>
      <c r="K16" s="79"/>
      <c r="L16" s="79"/>
      <c r="M16" s="79"/>
      <c r="N16" s="79"/>
    </row>
    <row r="17" spans="1:14" ht="27" customHeight="1" x14ac:dyDescent="0.25">
      <c r="A17" s="84"/>
      <c r="B17" s="84" t="s">
        <v>37</v>
      </c>
      <c r="C17" s="84" t="s">
        <v>38</v>
      </c>
      <c r="D17" s="85">
        <v>48005</v>
      </c>
      <c r="E17" s="79">
        <v>1049</v>
      </c>
      <c r="F17" s="79">
        <f t="shared" si="0"/>
        <v>139.22622602694273</v>
      </c>
      <c r="G17" s="79">
        <v>1000</v>
      </c>
      <c r="H17" s="79">
        <f t="shared" si="1"/>
        <v>132.72280841462606</v>
      </c>
      <c r="I17" s="79">
        <v>1002.1</v>
      </c>
      <c r="J17" s="79">
        <f t="shared" si="2"/>
        <v>133.00152631229676</v>
      </c>
      <c r="K17" s="79"/>
      <c r="L17" s="79"/>
      <c r="M17" s="79"/>
      <c r="N17" s="79"/>
    </row>
    <row r="18" spans="1:14" ht="27" customHeight="1" x14ac:dyDescent="0.25">
      <c r="A18" s="82"/>
      <c r="B18" s="81" t="s">
        <v>14</v>
      </c>
      <c r="C18" s="81" t="s">
        <v>15</v>
      </c>
      <c r="D18" s="83"/>
      <c r="E18" s="99">
        <v>28057</v>
      </c>
      <c r="F18" s="99">
        <f t="shared" si="0"/>
        <v>3723.803835689163</v>
      </c>
      <c r="G18" s="99">
        <v>32754</v>
      </c>
      <c r="H18" s="99">
        <f t="shared" si="1"/>
        <v>4347.2028668126613</v>
      </c>
      <c r="I18" s="99">
        <f>SUM(I20:I27,I19)</f>
        <v>30122.959999999999</v>
      </c>
      <c r="J18" s="99">
        <f t="shared" si="2"/>
        <v>3998.0038489614435</v>
      </c>
      <c r="K18" s="99"/>
      <c r="L18" s="79"/>
      <c r="M18" s="99"/>
      <c r="N18" s="79"/>
    </row>
    <row r="19" spans="1:14" ht="27" customHeight="1" x14ac:dyDescent="0.25">
      <c r="A19" s="84"/>
      <c r="B19" s="84" t="s">
        <v>50</v>
      </c>
      <c r="C19" s="84" t="s">
        <v>51</v>
      </c>
      <c r="D19" s="85">
        <v>48005</v>
      </c>
      <c r="E19" s="79">
        <v>6166</v>
      </c>
      <c r="F19" s="79">
        <f t="shared" si="0"/>
        <v>818.36883668458415</v>
      </c>
      <c r="G19" s="79">
        <v>7000</v>
      </c>
      <c r="H19" s="79">
        <f t="shared" si="1"/>
        <v>929.05965890238235</v>
      </c>
      <c r="I19" s="79">
        <v>7007.08</v>
      </c>
      <c r="J19" s="79">
        <f t="shared" si="2"/>
        <v>929.99933638595792</v>
      </c>
      <c r="K19" s="79"/>
      <c r="L19" s="79"/>
      <c r="M19" s="79"/>
      <c r="N19" s="79"/>
    </row>
    <row r="20" spans="1:14" ht="27" customHeight="1" x14ac:dyDescent="0.25">
      <c r="A20" s="84"/>
      <c r="B20" s="84" t="s">
        <v>22</v>
      </c>
      <c r="C20" s="84" t="s">
        <v>23</v>
      </c>
      <c r="D20" s="85">
        <v>48005</v>
      </c>
      <c r="E20" s="79">
        <v>2087</v>
      </c>
      <c r="F20" s="79">
        <f t="shared" si="0"/>
        <v>276.99250116132458</v>
      </c>
      <c r="G20" s="79">
        <v>6000</v>
      </c>
      <c r="H20" s="79">
        <f t="shared" si="1"/>
        <v>796.33685048775624</v>
      </c>
      <c r="I20" s="79">
        <v>6005</v>
      </c>
      <c r="J20" s="79">
        <f t="shared" si="2"/>
        <v>797.0004645298294</v>
      </c>
      <c r="K20" s="79"/>
      <c r="L20" s="79"/>
      <c r="M20" s="79"/>
      <c r="N20" s="79"/>
    </row>
    <row r="21" spans="1:14" ht="27" customHeight="1" x14ac:dyDescent="0.25">
      <c r="A21" s="84"/>
      <c r="B21" s="84" t="s">
        <v>16</v>
      </c>
      <c r="C21" s="84" t="s">
        <v>43</v>
      </c>
      <c r="D21" s="85">
        <v>48005</v>
      </c>
      <c r="E21" s="79">
        <v>0</v>
      </c>
      <c r="F21" s="79">
        <f t="shared" si="0"/>
        <v>0</v>
      </c>
      <c r="G21" s="79">
        <v>4554</v>
      </c>
      <c r="H21" s="79">
        <f t="shared" si="1"/>
        <v>604.41966952020698</v>
      </c>
      <c r="I21" s="79">
        <v>0</v>
      </c>
      <c r="J21" s="79">
        <f t="shared" si="2"/>
        <v>0</v>
      </c>
      <c r="K21" s="79"/>
      <c r="L21" s="79"/>
      <c r="M21" s="79"/>
      <c r="N21" s="79"/>
    </row>
    <row r="22" spans="1:14" ht="27" customHeight="1" x14ac:dyDescent="0.25">
      <c r="A22" s="84"/>
      <c r="B22" s="84" t="s">
        <v>39</v>
      </c>
      <c r="C22" s="84" t="s">
        <v>52</v>
      </c>
      <c r="D22" s="85">
        <v>48005</v>
      </c>
      <c r="E22" s="79">
        <v>6747</v>
      </c>
      <c r="F22" s="79">
        <f t="shared" si="0"/>
        <v>895.48078837348191</v>
      </c>
      <c r="G22" s="79">
        <v>5600</v>
      </c>
      <c r="H22" s="79">
        <f t="shared" si="1"/>
        <v>743.24772712190588</v>
      </c>
      <c r="I22" s="79">
        <v>6600.23</v>
      </c>
      <c r="J22" s="79">
        <f t="shared" si="2"/>
        <v>876.00106178246722</v>
      </c>
      <c r="K22" s="79"/>
      <c r="L22" s="79"/>
      <c r="M22" s="79"/>
      <c r="N22" s="79"/>
    </row>
    <row r="23" spans="1:14" ht="27" customHeight="1" x14ac:dyDescent="0.25">
      <c r="A23" s="84"/>
      <c r="B23" s="84">
        <v>3235</v>
      </c>
      <c r="C23" s="84" t="s">
        <v>230</v>
      </c>
      <c r="D23" s="85">
        <v>48005</v>
      </c>
      <c r="E23" s="79">
        <v>0</v>
      </c>
      <c r="F23" s="79">
        <f t="shared" si="0"/>
        <v>0</v>
      </c>
      <c r="G23" s="79">
        <v>0</v>
      </c>
      <c r="H23" s="79">
        <f t="shared" si="1"/>
        <v>0</v>
      </c>
      <c r="I23" s="79">
        <v>97.95</v>
      </c>
      <c r="J23" s="79">
        <f t="shared" si="2"/>
        <v>13.000199084212621</v>
      </c>
      <c r="K23" s="79"/>
      <c r="L23" s="79"/>
      <c r="M23" s="79"/>
      <c r="N23" s="79"/>
    </row>
    <row r="24" spans="1:14" ht="27" customHeight="1" x14ac:dyDescent="0.25">
      <c r="A24" s="84"/>
      <c r="B24" s="84" t="s">
        <v>40</v>
      </c>
      <c r="C24" s="84" t="s">
        <v>57</v>
      </c>
      <c r="D24" s="85">
        <v>48005</v>
      </c>
      <c r="E24" s="79">
        <v>4023</v>
      </c>
      <c r="F24" s="79">
        <f t="shared" si="0"/>
        <v>533.94385825204063</v>
      </c>
      <c r="G24" s="79">
        <v>3600</v>
      </c>
      <c r="H24" s="79">
        <f t="shared" si="1"/>
        <v>477.80211029265377</v>
      </c>
      <c r="I24" s="79">
        <v>3804.93</v>
      </c>
      <c r="J24" s="79">
        <f t="shared" si="2"/>
        <v>505.00099542106307</v>
      </c>
      <c r="K24" s="79"/>
      <c r="L24" s="79"/>
      <c r="M24" s="79"/>
      <c r="N24" s="79"/>
    </row>
    <row r="25" spans="1:14" ht="27" customHeight="1" x14ac:dyDescent="0.25">
      <c r="A25" s="84"/>
      <c r="B25" s="84" t="s">
        <v>18</v>
      </c>
      <c r="C25" s="84" t="s">
        <v>19</v>
      </c>
      <c r="D25" s="85">
        <v>48005</v>
      </c>
      <c r="E25" s="79">
        <v>0</v>
      </c>
      <c r="F25" s="79">
        <f t="shared" si="0"/>
        <v>0</v>
      </c>
      <c r="G25" s="79">
        <v>500</v>
      </c>
      <c r="H25" s="79">
        <f t="shared" si="1"/>
        <v>66.361404207313029</v>
      </c>
      <c r="I25" s="79">
        <v>399.33</v>
      </c>
      <c r="J25" s="79">
        <f t="shared" si="2"/>
        <v>53.000199084212618</v>
      </c>
      <c r="K25" s="79"/>
      <c r="L25" s="79"/>
      <c r="M25" s="79"/>
      <c r="N25" s="79"/>
    </row>
    <row r="26" spans="1:14" ht="27" customHeight="1" x14ac:dyDescent="0.25">
      <c r="A26" s="84"/>
      <c r="B26" s="84" t="s">
        <v>26</v>
      </c>
      <c r="C26" s="84" t="s">
        <v>27</v>
      </c>
      <c r="D26" s="85">
        <v>48005</v>
      </c>
      <c r="E26" s="79">
        <v>8850</v>
      </c>
      <c r="F26" s="79">
        <f t="shared" si="0"/>
        <v>1174.5968544694406</v>
      </c>
      <c r="G26" s="79">
        <v>5000</v>
      </c>
      <c r="H26" s="79">
        <f t="shared" si="1"/>
        <v>663.61404207313024</v>
      </c>
      <c r="I26" s="79">
        <v>6005</v>
      </c>
      <c r="J26" s="79">
        <f t="shared" si="2"/>
        <v>797.0004645298294</v>
      </c>
      <c r="K26" s="79"/>
      <c r="L26" s="79"/>
      <c r="M26" s="79"/>
      <c r="N26" s="79"/>
    </row>
    <row r="27" spans="1:14" ht="27" customHeight="1" x14ac:dyDescent="0.25">
      <c r="A27" s="84"/>
      <c r="B27" s="84" t="s">
        <v>20</v>
      </c>
      <c r="C27" s="84" t="s">
        <v>21</v>
      </c>
      <c r="D27" s="85">
        <v>48005</v>
      </c>
      <c r="E27" s="79">
        <v>184</v>
      </c>
      <c r="F27" s="79">
        <f t="shared" si="0"/>
        <v>24.420996748291191</v>
      </c>
      <c r="G27" s="79">
        <v>500</v>
      </c>
      <c r="H27" s="79">
        <f t="shared" si="1"/>
        <v>66.361404207313029</v>
      </c>
      <c r="I27" s="79">
        <v>203.44</v>
      </c>
      <c r="J27" s="79">
        <f t="shared" si="2"/>
        <v>27.001128143871522</v>
      </c>
      <c r="K27" s="79"/>
      <c r="L27" s="79"/>
      <c r="M27" s="79"/>
      <c r="N27" s="79"/>
    </row>
    <row r="28" spans="1:14" ht="27" customHeight="1" x14ac:dyDescent="0.25">
      <c r="A28" s="82"/>
      <c r="B28" s="81" t="s">
        <v>10</v>
      </c>
      <c r="C28" s="81" t="s">
        <v>11</v>
      </c>
      <c r="D28" s="83"/>
      <c r="E28" s="99">
        <v>7230</v>
      </c>
      <c r="F28" s="99">
        <f t="shared" si="0"/>
        <v>959.58590483774628</v>
      </c>
      <c r="G28" s="99">
        <v>4300</v>
      </c>
      <c r="H28" s="99">
        <f t="shared" si="1"/>
        <v>570.708076182892</v>
      </c>
      <c r="I28" s="99">
        <f>SUM(I29,I30:I32)</f>
        <v>6404.35</v>
      </c>
      <c r="J28" s="99">
        <f t="shared" si="2"/>
        <v>850.00331807021041</v>
      </c>
      <c r="K28" s="99"/>
      <c r="L28" s="79"/>
      <c r="M28" s="99"/>
      <c r="N28" s="79"/>
    </row>
    <row r="29" spans="1:14" ht="27" customHeight="1" x14ac:dyDescent="0.25">
      <c r="A29" s="84"/>
      <c r="B29" s="84">
        <v>3293</v>
      </c>
      <c r="C29" s="84" t="s">
        <v>228</v>
      </c>
      <c r="D29" s="85">
        <v>48005</v>
      </c>
      <c r="E29" s="79">
        <v>0</v>
      </c>
      <c r="F29" s="79">
        <f t="shared" si="0"/>
        <v>0</v>
      </c>
      <c r="G29" s="79">
        <v>0</v>
      </c>
      <c r="H29" s="79">
        <f t="shared" si="1"/>
        <v>0</v>
      </c>
      <c r="I29" s="79">
        <v>301.38</v>
      </c>
      <c r="J29" s="79">
        <f t="shared" si="2"/>
        <v>40</v>
      </c>
      <c r="K29" s="79"/>
      <c r="L29" s="79"/>
      <c r="M29" s="79"/>
      <c r="N29" s="79"/>
    </row>
    <row r="30" spans="1:14" ht="27" customHeight="1" x14ac:dyDescent="0.25">
      <c r="A30" s="84"/>
      <c r="B30" s="84">
        <v>3294</v>
      </c>
      <c r="C30" s="84" t="s">
        <v>54</v>
      </c>
      <c r="D30" s="85">
        <v>48005</v>
      </c>
      <c r="E30" s="79">
        <v>1000</v>
      </c>
      <c r="F30" s="79">
        <f t="shared" si="0"/>
        <v>132.72280841462606</v>
      </c>
      <c r="G30" s="79">
        <v>1000</v>
      </c>
      <c r="H30" s="79">
        <f t="shared" si="1"/>
        <v>132.72280841462606</v>
      </c>
      <c r="I30" s="79">
        <v>1002.1</v>
      </c>
      <c r="J30" s="79">
        <f t="shared" si="2"/>
        <v>133.00152631229676</v>
      </c>
      <c r="K30" s="79"/>
      <c r="L30" s="79"/>
      <c r="M30" s="79"/>
      <c r="N30" s="79"/>
    </row>
    <row r="31" spans="1:14" ht="27" customHeight="1" x14ac:dyDescent="0.25">
      <c r="A31" s="84"/>
      <c r="B31" s="84">
        <v>3295</v>
      </c>
      <c r="C31" s="84" t="s">
        <v>53</v>
      </c>
      <c r="D31" s="85">
        <v>48005</v>
      </c>
      <c r="E31" s="79">
        <v>370</v>
      </c>
      <c r="F31" s="79">
        <f t="shared" si="0"/>
        <v>49.107439113411637</v>
      </c>
      <c r="G31" s="79">
        <v>500</v>
      </c>
      <c r="H31" s="79">
        <f t="shared" si="1"/>
        <v>66.361404207313029</v>
      </c>
      <c r="I31" s="79">
        <v>504.82</v>
      </c>
      <c r="J31" s="79">
        <f t="shared" si="2"/>
        <v>67.001128143871526</v>
      </c>
      <c r="K31" s="79"/>
      <c r="L31" s="79"/>
      <c r="M31" s="79"/>
      <c r="N31" s="79"/>
    </row>
    <row r="32" spans="1:14" ht="27" customHeight="1" x14ac:dyDescent="0.25">
      <c r="A32" s="84"/>
      <c r="B32" s="84" t="s">
        <v>17</v>
      </c>
      <c r="C32" s="84" t="s">
        <v>28</v>
      </c>
      <c r="D32" s="85">
        <v>48005</v>
      </c>
      <c r="E32" s="79">
        <v>5860</v>
      </c>
      <c r="F32" s="79">
        <f t="shared" si="0"/>
        <v>777.75565730970868</v>
      </c>
      <c r="G32" s="79">
        <v>2800</v>
      </c>
      <c r="H32" s="79">
        <f t="shared" si="1"/>
        <v>371.62386356095294</v>
      </c>
      <c r="I32" s="79">
        <v>4596.05</v>
      </c>
      <c r="J32" s="79">
        <f t="shared" si="2"/>
        <v>610.00066361404208</v>
      </c>
      <c r="K32" s="79"/>
      <c r="L32" s="79"/>
      <c r="M32" s="79"/>
      <c r="N32" s="79"/>
    </row>
    <row r="33" spans="1:14" ht="27" customHeight="1" x14ac:dyDescent="0.25">
      <c r="A33" s="82"/>
      <c r="B33" s="81">
        <v>34</v>
      </c>
      <c r="C33" s="81" t="s">
        <v>161</v>
      </c>
      <c r="D33" s="83"/>
      <c r="E33" s="99">
        <v>4000</v>
      </c>
      <c r="F33" s="99">
        <f t="shared" si="0"/>
        <v>530.89123365850423</v>
      </c>
      <c r="G33" s="99">
        <v>3500</v>
      </c>
      <c r="H33" s="99">
        <f t="shared" si="1"/>
        <v>464.52982945119118</v>
      </c>
      <c r="I33" s="99">
        <f>SUM(I34)</f>
        <v>3993.29</v>
      </c>
      <c r="J33" s="99">
        <f t="shared" si="2"/>
        <v>530.00066361404208</v>
      </c>
      <c r="K33" s="99">
        <v>3993.29</v>
      </c>
      <c r="L33" s="79">
        <f>K33/7.5345</f>
        <v>530.00066361404208</v>
      </c>
      <c r="M33" s="99">
        <v>3993.29</v>
      </c>
      <c r="N33" s="79">
        <f>M33/7.5345</f>
        <v>530.00066361404208</v>
      </c>
    </row>
    <row r="34" spans="1:14" ht="27" customHeight="1" x14ac:dyDescent="0.25">
      <c r="A34" s="82"/>
      <c r="B34" s="81" t="s">
        <v>29</v>
      </c>
      <c r="C34" s="81" t="s">
        <v>30</v>
      </c>
      <c r="D34" s="83"/>
      <c r="E34" s="99">
        <v>4000</v>
      </c>
      <c r="F34" s="99">
        <f t="shared" si="0"/>
        <v>530.89123365850423</v>
      </c>
      <c r="G34" s="99">
        <v>3500</v>
      </c>
      <c r="H34" s="99">
        <f t="shared" si="1"/>
        <v>464.52982945119118</v>
      </c>
      <c r="I34" s="99">
        <f>SUM(I35)</f>
        <v>3993.29</v>
      </c>
      <c r="J34" s="99">
        <f t="shared" si="2"/>
        <v>530.00066361404208</v>
      </c>
      <c r="K34" s="99"/>
      <c r="L34" s="79"/>
      <c r="M34" s="99"/>
      <c r="N34" s="79"/>
    </row>
    <row r="35" spans="1:14" ht="27" customHeight="1" x14ac:dyDescent="0.25">
      <c r="A35" s="84"/>
      <c r="B35" s="84" t="s">
        <v>31</v>
      </c>
      <c r="C35" s="84" t="s">
        <v>32</v>
      </c>
      <c r="D35" s="85">
        <v>48005</v>
      </c>
      <c r="E35" s="79">
        <v>4000</v>
      </c>
      <c r="F35" s="79">
        <f t="shared" si="0"/>
        <v>530.89123365850423</v>
      </c>
      <c r="G35" s="79">
        <v>3500</v>
      </c>
      <c r="H35" s="79">
        <f t="shared" si="1"/>
        <v>464.52982945119118</v>
      </c>
      <c r="I35" s="79">
        <v>3993.29</v>
      </c>
      <c r="J35" s="79">
        <f t="shared" si="2"/>
        <v>530.00066361404208</v>
      </c>
      <c r="K35" s="79"/>
      <c r="L35" s="79"/>
      <c r="M35" s="79"/>
      <c r="N35" s="79"/>
    </row>
    <row r="36" spans="1:14" ht="27" customHeight="1" x14ac:dyDescent="0.25">
      <c r="A36" s="81" t="s">
        <v>227</v>
      </c>
      <c r="B36" s="82" t="s">
        <v>3</v>
      </c>
      <c r="C36" s="81" t="s">
        <v>288</v>
      </c>
      <c r="D36" s="83"/>
      <c r="E36" s="99">
        <v>209492</v>
      </c>
      <c r="F36" s="99">
        <f t="shared" si="0"/>
        <v>27804.36658039684</v>
      </c>
      <c r="G36" s="99">
        <f>SUM(G37)</f>
        <v>244579.13</v>
      </c>
      <c r="H36" s="99">
        <f t="shared" si="1"/>
        <v>32461.229013205917</v>
      </c>
      <c r="I36" s="99">
        <f>SUM(I38,I43)</f>
        <v>244577.4</v>
      </c>
      <c r="J36" s="99">
        <f t="shared" si="2"/>
        <v>32460.999402747359</v>
      </c>
      <c r="K36" s="99">
        <f>SUM(K38,K43)</f>
        <v>244577.4</v>
      </c>
      <c r="L36" s="79">
        <f>K36/7.5345</f>
        <v>32460.999402747359</v>
      </c>
      <c r="M36" s="99">
        <v>244577.4</v>
      </c>
      <c r="N36" s="79">
        <f>M36/7.5345</f>
        <v>32460.999402747359</v>
      </c>
    </row>
    <row r="37" spans="1:14" ht="27" customHeight="1" x14ac:dyDescent="0.25">
      <c r="A37" s="82"/>
      <c r="B37" s="81">
        <v>3</v>
      </c>
      <c r="C37" s="81" t="s">
        <v>160</v>
      </c>
      <c r="D37" s="83"/>
      <c r="E37" s="99">
        <v>209492</v>
      </c>
      <c r="F37" s="99">
        <f t="shared" si="0"/>
        <v>27804.36658039684</v>
      </c>
      <c r="G37" s="99">
        <v>244579.13</v>
      </c>
      <c r="H37" s="99">
        <f t="shared" si="1"/>
        <v>32461.229013205917</v>
      </c>
      <c r="I37" s="99">
        <f>SUM(I38,I43)</f>
        <v>244577.4</v>
      </c>
      <c r="J37" s="99">
        <f t="shared" si="2"/>
        <v>32460.999402747359</v>
      </c>
      <c r="K37" s="99"/>
      <c r="L37" s="79"/>
      <c r="M37" s="99"/>
      <c r="N37" s="79"/>
    </row>
    <row r="38" spans="1:14" ht="27" customHeight="1" x14ac:dyDescent="0.25">
      <c r="A38" s="82"/>
      <c r="B38" s="81">
        <v>32</v>
      </c>
      <c r="C38" s="81" t="s">
        <v>159</v>
      </c>
      <c r="D38" s="83"/>
      <c r="E38" s="99">
        <v>3500</v>
      </c>
      <c r="F38" s="99">
        <f t="shared" si="0"/>
        <v>464.52982945119118</v>
      </c>
      <c r="G38" s="99">
        <v>8400</v>
      </c>
      <c r="H38" s="99">
        <f t="shared" si="1"/>
        <v>1114.8715906828588</v>
      </c>
      <c r="I38" s="99">
        <v>8400.9599999999991</v>
      </c>
      <c r="J38" s="99">
        <f t="shared" si="2"/>
        <v>1114.9990045789368</v>
      </c>
      <c r="K38" s="99">
        <v>8400.9599999999991</v>
      </c>
      <c r="L38" s="79">
        <f>K38/7.5345</f>
        <v>1114.9990045789368</v>
      </c>
      <c r="M38" s="99">
        <v>8400.9599999999991</v>
      </c>
      <c r="N38" s="79">
        <f>M38/7.5345</f>
        <v>1114.9990045789368</v>
      </c>
    </row>
    <row r="39" spans="1:14" ht="27" customHeight="1" x14ac:dyDescent="0.25">
      <c r="A39" s="82"/>
      <c r="B39" s="81" t="s">
        <v>35</v>
      </c>
      <c r="C39" s="81" t="s">
        <v>36</v>
      </c>
      <c r="D39" s="83"/>
      <c r="E39" s="99">
        <v>0</v>
      </c>
      <c r="F39" s="99">
        <f t="shared" si="0"/>
        <v>0</v>
      </c>
      <c r="G39" s="99">
        <v>0</v>
      </c>
      <c r="H39" s="99">
        <f t="shared" si="1"/>
        <v>0</v>
      </c>
      <c r="I39" s="99">
        <v>0</v>
      </c>
      <c r="J39" s="79">
        <f t="shared" si="2"/>
        <v>0</v>
      </c>
      <c r="K39" s="79"/>
      <c r="L39" s="79"/>
      <c r="M39" s="79"/>
      <c r="N39" s="79"/>
    </row>
    <row r="40" spans="1:14" ht="27" customHeight="1" x14ac:dyDescent="0.25">
      <c r="A40" s="82"/>
      <c r="B40" s="84">
        <v>3223</v>
      </c>
      <c r="C40" s="84" t="s">
        <v>42</v>
      </c>
      <c r="D40" s="85">
        <v>11001</v>
      </c>
      <c r="E40" s="79">
        <v>0</v>
      </c>
      <c r="F40" s="79">
        <f t="shared" si="0"/>
        <v>0</v>
      </c>
      <c r="G40" s="79">
        <v>0</v>
      </c>
      <c r="H40" s="79">
        <f t="shared" si="1"/>
        <v>0</v>
      </c>
      <c r="I40" s="79">
        <v>0</v>
      </c>
      <c r="J40" s="79">
        <f t="shared" si="2"/>
        <v>0</v>
      </c>
      <c r="K40" s="79"/>
      <c r="L40" s="79"/>
      <c r="M40" s="79"/>
      <c r="N40" s="79"/>
    </row>
    <row r="41" spans="1:14" ht="27" customHeight="1" x14ac:dyDescent="0.25">
      <c r="A41" s="82"/>
      <c r="B41" s="81" t="s">
        <v>14</v>
      </c>
      <c r="C41" s="81" t="s">
        <v>15</v>
      </c>
      <c r="D41" s="83"/>
      <c r="E41" s="99">
        <v>3500</v>
      </c>
      <c r="F41" s="99">
        <f t="shared" si="0"/>
        <v>464.52982945119118</v>
      </c>
      <c r="G41" s="99">
        <v>8400</v>
      </c>
      <c r="H41" s="99">
        <f t="shared" si="1"/>
        <v>1114.8715906828588</v>
      </c>
      <c r="I41" s="99">
        <v>8400.9599999999991</v>
      </c>
      <c r="J41" s="99">
        <f t="shared" si="2"/>
        <v>1114.9990045789368</v>
      </c>
      <c r="K41" s="99"/>
      <c r="L41" s="79"/>
      <c r="M41" s="99"/>
      <c r="N41" s="79"/>
    </row>
    <row r="42" spans="1:14" ht="27" customHeight="1" x14ac:dyDescent="0.25">
      <c r="A42" s="84"/>
      <c r="B42" s="84" t="s">
        <v>40</v>
      </c>
      <c r="C42" s="84" t="s">
        <v>57</v>
      </c>
      <c r="D42" s="85">
        <v>11001</v>
      </c>
      <c r="E42" s="79">
        <v>3500</v>
      </c>
      <c r="F42" s="79">
        <f t="shared" si="0"/>
        <v>464.52982945119118</v>
      </c>
      <c r="G42" s="79">
        <v>8400</v>
      </c>
      <c r="H42" s="79">
        <f t="shared" si="1"/>
        <v>1114.8715906828588</v>
      </c>
      <c r="I42" s="79">
        <v>8400.9599999999991</v>
      </c>
      <c r="J42" s="79">
        <f t="shared" si="2"/>
        <v>1114.9990045789368</v>
      </c>
      <c r="K42" s="79"/>
      <c r="L42" s="79"/>
      <c r="M42" s="79"/>
      <c r="N42" s="79"/>
    </row>
    <row r="43" spans="1:14" ht="27" customHeight="1" x14ac:dyDescent="0.25">
      <c r="A43" s="82"/>
      <c r="B43" s="81">
        <v>37</v>
      </c>
      <c r="C43" s="81" t="s">
        <v>162</v>
      </c>
      <c r="D43" s="83"/>
      <c r="E43" s="99">
        <v>205992</v>
      </c>
      <c r="F43" s="99">
        <f t="shared" si="0"/>
        <v>27339.836750945648</v>
      </c>
      <c r="G43" s="99">
        <v>236179.13</v>
      </c>
      <c r="H43" s="99">
        <f t="shared" si="1"/>
        <v>31346.357422523059</v>
      </c>
      <c r="I43" s="99">
        <f>SUM(I44)</f>
        <v>236176.44</v>
      </c>
      <c r="J43" s="99">
        <f t="shared" si="2"/>
        <v>31346.000398168424</v>
      </c>
      <c r="K43" s="99">
        <v>236176.44</v>
      </c>
      <c r="L43" s="79">
        <f>K43/7.5345</f>
        <v>31346.000398168424</v>
      </c>
      <c r="M43" s="99">
        <v>236176.44</v>
      </c>
      <c r="N43" s="79">
        <f>M43/7.5345</f>
        <v>31346.000398168424</v>
      </c>
    </row>
    <row r="44" spans="1:14" ht="27" customHeight="1" x14ac:dyDescent="0.25">
      <c r="A44" s="82"/>
      <c r="B44" s="81" t="s">
        <v>12</v>
      </c>
      <c r="C44" s="81" t="s">
        <v>13</v>
      </c>
      <c r="D44" s="83"/>
      <c r="E44" s="99">
        <v>205992</v>
      </c>
      <c r="F44" s="99">
        <f t="shared" si="0"/>
        <v>27339.836750945648</v>
      </c>
      <c r="G44" s="99">
        <v>236179.13</v>
      </c>
      <c r="H44" s="99">
        <f t="shared" si="1"/>
        <v>31346.357422523059</v>
      </c>
      <c r="I44" s="99">
        <f>SUM(I45)</f>
        <v>236176.44</v>
      </c>
      <c r="J44" s="99">
        <f t="shared" si="2"/>
        <v>31346.000398168424</v>
      </c>
      <c r="K44" s="99"/>
      <c r="L44" s="79"/>
      <c r="M44" s="99"/>
      <c r="N44" s="79"/>
    </row>
    <row r="45" spans="1:14" ht="27" customHeight="1" x14ac:dyDescent="0.25">
      <c r="A45" s="84"/>
      <c r="B45" s="84" t="s">
        <v>62</v>
      </c>
      <c r="C45" s="84" t="s">
        <v>63</v>
      </c>
      <c r="D45" s="85">
        <v>48005</v>
      </c>
      <c r="E45" s="79">
        <v>205992</v>
      </c>
      <c r="F45" s="79">
        <f t="shared" si="0"/>
        <v>27339.836750945648</v>
      </c>
      <c r="G45" s="79">
        <v>236179.13</v>
      </c>
      <c r="H45" s="79">
        <f t="shared" si="1"/>
        <v>31346.357422523059</v>
      </c>
      <c r="I45" s="79">
        <v>236176.44</v>
      </c>
      <c r="J45" s="79">
        <f t="shared" si="2"/>
        <v>31346.000398168424</v>
      </c>
      <c r="K45" s="79"/>
      <c r="L45" s="79"/>
      <c r="M45" s="79"/>
      <c r="N45" s="79"/>
    </row>
    <row r="46" spans="1:14" ht="27" customHeight="1" x14ac:dyDescent="0.25">
      <c r="A46" s="81" t="s">
        <v>231</v>
      </c>
      <c r="B46" s="82" t="s">
        <v>3</v>
      </c>
      <c r="C46" s="81" t="s">
        <v>232</v>
      </c>
      <c r="D46" s="83"/>
      <c r="E46" s="99">
        <v>2485691</v>
      </c>
      <c r="F46" s="99">
        <f t="shared" si="0"/>
        <v>329907.89037096023</v>
      </c>
      <c r="G46" s="99">
        <f>SUM(G47)</f>
        <v>2551000</v>
      </c>
      <c r="H46" s="99">
        <f t="shared" si="1"/>
        <v>338575.88426571107</v>
      </c>
      <c r="I46" s="99">
        <f>SUM(I47)</f>
        <v>2573536.5900000003</v>
      </c>
      <c r="J46" s="99">
        <f t="shared" si="2"/>
        <v>341567.00378260005</v>
      </c>
      <c r="K46" s="99">
        <f>SUM(K48,K59,K68)</f>
        <v>2573536.59</v>
      </c>
      <c r="L46" s="79">
        <f>K46/7.5345</f>
        <v>341567.00378259999</v>
      </c>
      <c r="M46" s="99">
        <v>2573536.59</v>
      </c>
      <c r="N46" s="79">
        <f>M46/7.5345</f>
        <v>341567.00378259999</v>
      </c>
    </row>
    <row r="47" spans="1:14" ht="27" customHeight="1" x14ac:dyDescent="0.25">
      <c r="A47" s="82"/>
      <c r="B47" s="81">
        <v>3</v>
      </c>
      <c r="C47" s="81" t="s">
        <v>160</v>
      </c>
      <c r="D47" s="83"/>
      <c r="E47" s="99">
        <v>2485691</v>
      </c>
      <c r="F47" s="99">
        <f t="shared" si="0"/>
        <v>329907.89037096023</v>
      </c>
      <c r="G47" s="99">
        <f>SUM(G48,G59,G68)</f>
        <v>2551000</v>
      </c>
      <c r="H47" s="99">
        <f t="shared" si="1"/>
        <v>338575.88426571107</v>
      </c>
      <c r="I47" s="99">
        <f>SUM(I48,I59,I68)</f>
        <v>2573536.5900000003</v>
      </c>
      <c r="J47" s="99">
        <f t="shared" si="2"/>
        <v>341567.00378260005</v>
      </c>
      <c r="K47" s="99"/>
      <c r="L47" s="79"/>
      <c r="M47" s="99"/>
      <c r="N47" s="79"/>
    </row>
    <row r="48" spans="1:14" ht="27" customHeight="1" x14ac:dyDescent="0.25">
      <c r="A48" s="82"/>
      <c r="B48" s="81">
        <v>31</v>
      </c>
      <c r="C48" s="81" t="s">
        <v>233</v>
      </c>
      <c r="D48" s="83"/>
      <c r="E48" s="99">
        <v>2376750</v>
      </c>
      <c r="F48" s="99">
        <f t="shared" si="0"/>
        <v>315448.93489946245</v>
      </c>
      <c r="G48" s="99">
        <v>2417700</v>
      </c>
      <c r="H48" s="99">
        <f t="shared" si="1"/>
        <v>320883.93390404142</v>
      </c>
      <c r="I48" s="99">
        <f>SUM(I49,I54,I56)</f>
        <v>2428527.5900000003</v>
      </c>
      <c r="J48" s="99">
        <f t="shared" si="2"/>
        <v>322321.00205720356</v>
      </c>
      <c r="K48" s="99">
        <v>2428527.59</v>
      </c>
      <c r="L48" s="79">
        <f>K48/7.5345</f>
        <v>322321.0020572035</v>
      </c>
      <c r="M48" s="99">
        <v>2428527.59</v>
      </c>
      <c r="N48" s="79">
        <f>M48/7.5345</f>
        <v>322321.0020572035</v>
      </c>
    </row>
    <row r="49" spans="1:14" ht="27" customHeight="1" x14ac:dyDescent="0.25">
      <c r="A49" s="82"/>
      <c r="B49" s="81">
        <v>311</v>
      </c>
      <c r="C49" s="81" t="s">
        <v>234</v>
      </c>
      <c r="D49" s="83"/>
      <c r="E49" s="99">
        <v>1959231</v>
      </c>
      <c r="F49" s="99">
        <f t="shared" si="0"/>
        <v>260034.6406529962</v>
      </c>
      <c r="G49" s="99">
        <v>1999000</v>
      </c>
      <c r="H49" s="99">
        <f t="shared" si="1"/>
        <v>265312.89402083744</v>
      </c>
      <c r="I49" s="99">
        <f>SUM(I50:I53)</f>
        <v>2000017.9300000002</v>
      </c>
      <c r="J49" s="99">
        <f t="shared" si="2"/>
        <v>265447.99654920696</v>
      </c>
      <c r="K49" s="99"/>
      <c r="L49" s="79"/>
      <c r="M49" s="99"/>
      <c r="N49" s="79"/>
    </row>
    <row r="50" spans="1:14" ht="27" customHeight="1" x14ac:dyDescent="0.25">
      <c r="A50" s="84"/>
      <c r="B50" s="84">
        <v>3111</v>
      </c>
      <c r="C50" s="84" t="s">
        <v>234</v>
      </c>
      <c r="D50" s="85">
        <v>53082</v>
      </c>
      <c r="E50" s="79">
        <v>1932265</v>
      </c>
      <c r="F50" s="79">
        <f t="shared" si="0"/>
        <v>256455.63740128739</v>
      </c>
      <c r="G50" s="79">
        <v>1950000</v>
      </c>
      <c r="H50" s="79">
        <f t="shared" si="1"/>
        <v>258809.4764085208</v>
      </c>
      <c r="I50" s="79">
        <v>1950003.91</v>
      </c>
      <c r="J50" s="79">
        <f t="shared" si="2"/>
        <v>258809.99535470168</v>
      </c>
      <c r="K50" s="79"/>
      <c r="L50" s="79"/>
      <c r="M50" s="79"/>
      <c r="N50" s="79"/>
    </row>
    <row r="51" spans="1:14" ht="27" customHeight="1" x14ac:dyDescent="0.25">
      <c r="A51" s="84"/>
      <c r="B51" s="84">
        <v>3111</v>
      </c>
      <c r="C51" s="84" t="s">
        <v>235</v>
      </c>
      <c r="D51" s="85">
        <v>53082</v>
      </c>
      <c r="E51" s="79">
        <v>0</v>
      </c>
      <c r="F51" s="79">
        <f t="shared" si="0"/>
        <v>0</v>
      </c>
      <c r="G51" s="79">
        <v>20000</v>
      </c>
      <c r="H51" s="79">
        <f t="shared" si="1"/>
        <v>2654.4561682925209</v>
      </c>
      <c r="I51" s="79">
        <v>20004.099999999999</v>
      </c>
      <c r="J51" s="79">
        <f t="shared" si="2"/>
        <v>2655.0003318070208</v>
      </c>
      <c r="K51" s="79"/>
      <c r="L51" s="79"/>
      <c r="M51" s="79"/>
      <c r="N51" s="79"/>
    </row>
    <row r="52" spans="1:14" ht="27" customHeight="1" x14ac:dyDescent="0.25">
      <c r="A52" s="84"/>
      <c r="B52" s="84">
        <v>3113</v>
      </c>
      <c r="C52" s="84" t="s">
        <v>289</v>
      </c>
      <c r="D52" s="85">
        <v>53082</v>
      </c>
      <c r="E52" s="79">
        <v>17677</v>
      </c>
      <c r="F52" s="79">
        <f t="shared" si="0"/>
        <v>2346.1410843453446</v>
      </c>
      <c r="G52" s="79">
        <v>18000</v>
      </c>
      <c r="H52" s="79">
        <f t="shared" si="1"/>
        <v>2389.0105514632687</v>
      </c>
      <c r="I52" s="79">
        <v>20004.099999999999</v>
      </c>
      <c r="J52" s="79">
        <f t="shared" si="2"/>
        <v>2655.0003318070208</v>
      </c>
      <c r="K52" s="79"/>
      <c r="L52" s="79"/>
      <c r="M52" s="79"/>
      <c r="N52" s="79"/>
    </row>
    <row r="53" spans="1:14" ht="27" customHeight="1" x14ac:dyDescent="0.25">
      <c r="A53" s="84"/>
      <c r="B53" s="84">
        <v>3114</v>
      </c>
      <c r="C53" s="84" t="s">
        <v>290</v>
      </c>
      <c r="D53" s="85">
        <v>53082</v>
      </c>
      <c r="E53" s="79">
        <v>9289</v>
      </c>
      <c r="F53" s="79">
        <f t="shared" si="0"/>
        <v>1232.8621673634614</v>
      </c>
      <c r="G53" s="79">
        <v>11000</v>
      </c>
      <c r="H53" s="79">
        <f t="shared" si="1"/>
        <v>1459.9508925608866</v>
      </c>
      <c r="I53" s="79">
        <v>10005.82</v>
      </c>
      <c r="J53" s="79">
        <f t="shared" si="2"/>
        <v>1328.0005308912334</v>
      </c>
      <c r="K53" s="79"/>
      <c r="L53" s="79"/>
      <c r="M53" s="79"/>
      <c r="N53" s="79"/>
    </row>
    <row r="54" spans="1:14" ht="27" customHeight="1" x14ac:dyDescent="0.25">
      <c r="A54" s="82"/>
      <c r="B54" s="81">
        <v>312</v>
      </c>
      <c r="C54" s="81" t="s">
        <v>236</v>
      </c>
      <c r="D54" s="83"/>
      <c r="E54" s="99">
        <v>97206</v>
      </c>
      <c r="F54" s="99">
        <f t="shared" si="0"/>
        <v>12901.45331475214</v>
      </c>
      <c r="G54" s="99">
        <v>98000</v>
      </c>
      <c r="H54" s="99">
        <f t="shared" si="1"/>
        <v>13006.835224633352</v>
      </c>
      <c r="I54" s="99">
        <v>98001.25</v>
      </c>
      <c r="J54" s="79">
        <f t="shared" si="2"/>
        <v>13007.001128143871</v>
      </c>
      <c r="K54" s="79"/>
      <c r="L54" s="79"/>
      <c r="M54" s="79"/>
      <c r="N54" s="79"/>
    </row>
    <row r="55" spans="1:14" ht="27" customHeight="1" x14ac:dyDescent="0.25">
      <c r="A55" s="84"/>
      <c r="B55" s="84">
        <v>3121</v>
      </c>
      <c r="C55" s="84" t="s">
        <v>236</v>
      </c>
      <c r="D55" s="85">
        <v>53082</v>
      </c>
      <c r="E55" s="79">
        <v>97206</v>
      </c>
      <c r="F55" s="79">
        <f t="shared" si="0"/>
        <v>12901.45331475214</v>
      </c>
      <c r="G55" s="79">
        <v>98000</v>
      </c>
      <c r="H55" s="79">
        <f t="shared" si="1"/>
        <v>13006.835224633352</v>
      </c>
      <c r="I55" s="79">
        <v>98001.25</v>
      </c>
      <c r="J55" s="79">
        <f t="shared" si="2"/>
        <v>13007.001128143871</v>
      </c>
      <c r="K55" s="79"/>
      <c r="L55" s="79"/>
      <c r="M55" s="79"/>
      <c r="N55" s="79"/>
    </row>
    <row r="56" spans="1:14" ht="27" customHeight="1" x14ac:dyDescent="0.25">
      <c r="A56" s="82"/>
      <c r="B56" s="81">
        <v>313</v>
      </c>
      <c r="C56" s="81" t="s">
        <v>237</v>
      </c>
      <c r="D56" s="83"/>
      <c r="E56" s="99">
        <v>320313</v>
      </c>
      <c r="F56" s="99">
        <f t="shared" si="0"/>
        <v>42512.840931714112</v>
      </c>
      <c r="G56" s="99">
        <v>320700</v>
      </c>
      <c r="H56" s="99">
        <f t="shared" si="1"/>
        <v>42564.204658570576</v>
      </c>
      <c r="I56" s="99">
        <f>SUM(I57,I58)</f>
        <v>330508.40999999997</v>
      </c>
      <c r="J56" s="99">
        <f t="shared" si="2"/>
        <v>43866.004379852675</v>
      </c>
      <c r="K56" s="99"/>
      <c r="L56" s="79"/>
      <c r="M56" s="99"/>
      <c r="N56" s="79"/>
    </row>
    <row r="57" spans="1:14" ht="27" customHeight="1" x14ac:dyDescent="0.25">
      <c r="A57" s="84"/>
      <c r="B57" s="84">
        <v>3132</v>
      </c>
      <c r="C57" s="84" t="s">
        <v>238</v>
      </c>
      <c r="D57" s="85">
        <v>53082</v>
      </c>
      <c r="E57" s="79">
        <v>320313</v>
      </c>
      <c r="F57" s="79">
        <f t="shared" si="0"/>
        <v>42512.840931714112</v>
      </c>
      <c r="G57" s="79">
        <v>320200</v>
      </c>
      <c r="H57" s="79">
        <f t="shared" si="1"/>
        <v>42497.843254363259</v>
      </c>
      <c r="I57" s="79">
        <v>330011.09999999998</v>
      </c>
      <c r="J57" s="79">
        <f t="shared" si="2"/>
        <v>43799.999999999993</v>
      </c>
      <c r="K57" s="79"/>
      <c r="L57" s="79"/>
      <c r="M57" s="79"/>
      <c r="N57" s="79"/>
    </row>
    <row r="58" spans="1:14" ht="27" customHeight="1" x14ac:dyDescent="0.25">
      <c r="A58" s="84"/>
      <c r="B58" s="84">
        <v>3133</v>
      </c>
      <c r="C58" s="84" t="s">
        <v>239</v>
      </c>
      <c r="D58" s="85">
        <v>53082</v>
      </c>
      <c r="E58" s="79">
        <v>0</v>
      </c>
      <c r="F58" s="79">
        <f t="shared" si="0"/>
        <v>0</v>
      </c>
      <c r="G58" s="79">
        <v>500</v>
      </c>
      <c r="H58" s="79">
        <f t="shared" si="1"/>
        <v>66.361404207313029</v>
      </c>
      <c r="I58" s="79">
        <v>497.31</v>
      </c>
      <c r="J58" s="79">
        <f t="shared" si="2"/>
        <v>66.004379852677673</v>
      </c>
      <c r="K58" s="79"/>
      <c r="L58" s="79"/>
      <c r="M58" s="79"/>
      <c r="N58" s="79"/>
    </row>
    <row r="59" spans="1:14" ht="27" customHeight="1" x14ac:dyDescent="0.25">
      <c r="A59" s="82"/>
      <c r="B59" s="81">
        <v>32</v>
      </c>
      <c r="C59" s="81" t="s">
        <v>159</v>
      </c>
      <c r="D59" s="83"/>
      <c r="E59" s="99">
        <v>108941</v>
      </c>
      <c r="F59" s="99">
        <f t="shared" si="0"/>
        <v>14458.955471497777</v>
      </c>
      <c r="G59" s="99">
        <v>125300</v>
      </c>
      <c r="H59" s="99">
        <f t="shared" si="1"/>
        <v>16630.167894352642</v>
      </c>
      <c r="I59" s="99">
        <f>SUM(I60,I62,I65)</f>
        <v>137007.35999999999</v>
      </c>
      <c r="J59" s="99">
        <f t="shared" si="2"/>
        <v>18184.0015926737</v>
      </c>
      <c r="K59" s="99">
        <v>137007.35999999999</v>
      </c>
      <c r="L59" s="79">
        <f>K59/7.5345</f>
        <v>18184.0015926737</v>
      </c>
      <c r="M59" s="99">
        <v>137007.35999999999</v>
      </c>
      <c r="N59" s="79">
        <f>M59/7.5345</f>
        <v>18184.0015926737</v>
      </c>
    </row>
    <row r="60" spans="1:14" ht="27" customHeight="1" x14ac:dyDescent="0.25">
      <c r="A60" s="82"/>
      <c r="B60" s="81">
        <v>321</v>
      </c>
      <c r="C60" s="81" t="s">
        <v>6</v>
      </c>
      <c r="D60" s="83"/>
      <c r="E60" s="99">
        <v>96578</v>
      </c>
      <c r="F60" s="99">
        <f t="shared" si="0"/>
        <v>12818.103391067754</v>
      </c>
      <c r="G60" s="99">
        <v>100000</v>
      </c>
      <c r="H60" s="99">
        <f t="shared" si="1"/>
        <v>13272.280841462605</v>
      </c>
      <c r="I60" s="99">
        <v>99997.89</v>
      </c>
      <c r="J60" s="99">
        <f t="shared" si="2"/>
        <v>13272.00079633685</v>
      </c>
      <c r="K60" s="99"/>
      <c r="L60" s="79"/>
      <c r="M60" s="99"/>
      <c r="N60" s="79"/>
    </row>
    <row r="61" spans="1:14" ht="27" customHeight="1" x14ac:dyDescent="0.25">
      <c r="A61" s="84"/>
      <c r="B61" s="84">
        <v>3212</v>
      </c>
      <c r="C61" s="84" t="s">
        <v>240</v>
      </c>
      <c r="D61" s="85">
        <v>53082</v>
      </c>
      <c r="E61" s="79">
        <v>96578</v>
      </c>
      <c r="F61" s="79">
        <f t="shared" si="0"/>
        <v>12818.103391067754</v>
      </c>
      <c r="G61" s="79">
        <v>100000</v>
      </c>
      <c r="H61" s="79">
        <f t="shared" si="1"/>
        <v>13272.280841462605</v>
      </c>
      <c r="I61" s="79">
        <v>99997.89</v>
      </c>
      <c r="J61" s="79">
        <f t="shared" si="2"/>
        <v>13272.00079633685</v>
      </c>
      <c r="K61" s="79"/>
      <c r="L61" s="79"/>
      <c r="M61" s="79"/>
      <c r="N61" s="79"/>
    </row>
    <row r="62" spans="1:14" ht="27" customHeight="1" x14ac:dyDescent="0.25">
      <c r="A62" s="82"/>
      <c r="B62" s="81" t="s">
        <v>14</v>
      </c>
      <c r="C62" s="81" t="s">
        <v>15</v>
      </c>
      <c r="D62" s="83"/>
      <c r="E62" s="99">
        <v>1450</v>
      </c>
      <c r="F62" s="99">
        <f t="shared" si="0"/>
        <v>192.44807220120776</v>
      </c>
      <c r="G62" s="99">
        <v>1300</v>
      </c>
      <c r="H62" s="99">
        <f t="shared" si="1"/>
        <v>172.53965093901385</v>
      </c>
      <c r="I62" s="99">
        <v>13004.55</v>
      </c>
      <c r="J62" s="99">
        <f t="shared" si="2"/>
        <v>1726.0003981684251</v>
      </c>
      <c r="K62" s="99"/>
      <c r="L62" s="79"/>
      <c r="M62" s="99"/>
      <c r="N62" s="79"/>
    </row>
    <row r="63" spans="1:14" ht="27" customHeight="1" x14ac:dyDescent="0.25">
      <c r="A63" s="84"/>
      <c r="B63" s="84" t="s">
        <v>40</v>
      </c>
      <c r="C63" s="84" t="s">
        <v>57</v>
      </c>
      <c r="D63" s="85">
        <v>53082</v>
      </c>
      <c r="E63" s="79">
        <v>1450</v>
      </c>
      <c r="F63" s="79">
        <f t="shared" si="0"/>
        <v>192.44807220120776</v>
      </c>
      <c r="G63" s="79">
        <v>1300</v>
      </c>
      <c r="H63" s="79">
        <f t="shared" si="1"/>
        <v>172.53965093901385</v>
      </c>
      <c r="I63" s="79">
        <v>13004.55</v>
      </c>
      <c r="J63" s="79">
        <f t="shared" si="2"/>
        <v>1726.0003981684251</v>
      </c>
      <c r="K63" s="79"/>
      <c r="L63" s="79"/>
      <c r="M63" s="79"/>
      <c r="N63" s="79"/>
    </row>
    <row r="64" spans="1:14" ht="27" customHeight="1" x14ac:dyDescent="0.25">
      <c r="A64" s="84"/>
      <c r="B64" s="84">
        <v>3237</v>
      </c>
      <c r="C64" s="84" t="s">
        <v>19</v>
      </c>
      <c r="D64" s="85">
        <v>53082</v>
      </c>
      <c r="E64" s="79">
        <v>0</v>
      </c>
      <c r="F64" s="79">
        <f t="shared" si="0"/>
        <v>0</v>
      </c>
      <c r="G64" s="79">
        <v>0</v>
      </c>
      <c r="H64" s="79">
        <f t="shared" si="1"/>
        <v>0</v>
      </c>
      <c r="I64" s="79">
        <v>0</v>
      </c>
      <c r="J64" s="79">
        <f t="shared" si="2"/>
        <v>0</v>
      </c>
      <c r="K64" s="79"/>
      <c r="L64" s="79"/>
      <c r="M64" s="79"/>
      <c r="N64" s="79"/>
    </row>
    <row r="65" spans="1:14" ht="27" customHeight="1" x14ac:dyDescent="0.25">
      <c r="A65" s="82"/>
      <c r="B65" s="81">
        <v>329</v>
      </c>
      <c r="C65" s="81" t="s">
        <v>28</v>
      </c>
      <c r="D65" s="83"/>
      <c r="E65" s="99">
        <v>10913</v>
      </c>
      <c r="F65" s="99">
        <f t="shared" si="0"/>
        <v>1448.4040082288141</v>
      </c>
      <c r="G65" s="99">
        <v>24000</v>
      </c>
      <c r="H65" s="99">
        <f t="shared" si="1"/>
        <v>3185.3474019510249</v>
      </c>
      <c r="I65" s="99">
        <f>SUM(I66,I67)</f>
        <v>24004.92</v>
      </c>
      <c r="J65" s="99">
        <f t="shared" si="2"/>
        <v>3186.0003981684249</v>
      </c>
      <c r="K65" s="99"/>
      <c r="L65" s="79"/>
      <c r="M65" s="99"/>
      <c r="N65" s="79"/>
    </row>
    <row r="66" spans="1:14" ht="27" customHeight="1" x14ac:dyDescent="0.25">
      <c r="A66" s="84"/>
      <c r="B66" s="84">
        <v>3295</v>
      </c>
      <c r="C66" s="84" t="s">
        <v>53</v>
      </c>
      <c r="D66" s="85">
        <v>53082</v>
      </c>
      <c r="E66" s="79">
        <v>750</v>
      </c>
      <c r="F66" s="79">
        <f t="shared" si="0"/>
        <v>99.54210631096953</v>
      </c>
      <c r="G66" s="79">
        <v>12000</v>
      </c>
      <c r="H66" s="79">
        <f t="shared" si="1"/>
        <v>1592.6737009755125</v>
      </c>
      <c r="I66" s="79">
        <v>12002.46</v>
      </c>
      <c r="J66" s="79">
        <f t="shared" si="2"/>
        <v>1593.0001990842125</v>
      </c>
      <c r="K66" s="79"/>
      <c r="L66" s="79"/>
      <c r="M66" s="79"/>
      <c r="N66" s="79"/>
    </row>
    <row r="67" spans="1:14" ht="27" customHeight="1" x14ac:dyDescent="0.25">
      <c r="A67" s="84"/>
      <c r="B67" s="84">
        <v>3296</v>
      </c>
      <c r="C67" s="84" t="s">
        <v>241</v>
      </c>
      <c r="D67" s="85">
        <v>53082</v>
      </c>
      <c r="E67" s="79">
        <v>10163</v>
      </c>
      <c r="F67" s="79">
        <f t="shared" si="0"/>
        <v>1348.8619019178445</v>
      </c>
      <c r="G67" s="79">
        <v>12000</v>
      </c>
      <c r="H67" s="79">
        <f t="shared" si="1"/>
        <v>1592.6737009755125</v>
      </c>
      <c r="I67" s="79">
        <v>12002.46</v>
      </c>
      <c r="J67" s="79">
        <f t="shared" si="2"/>
        <v>1593.0001990842125</v>
      </c>
      <c r="K67" s="79"/>
      <c r="L67" s="79"/>
      <c r="M67" s="79"/>
      <c r="N67" s="79"/>
    </row>
    <row r="68" spans="1:14" ht="27" customHeight="1" x14ac:dyDescent="0.25">
      <c r="A68" s="82"/>
      <c r="B68" s="81">
        <v>34</v>
      </c>
      <c r="C68" s="81" t="s">
        <v>161</v>
      </c>
      <c r="D68" s="83"/>
      <c r="E68" s="99">
        <v>0</v>
      </c>
      <c r="F68" s="99">
        <f t="shared" si="0"/>
        <v>0</v>
      </c>
      <c r="G68" s="99">
        <v>8000</v>
      </c>
      <c r="H68" s="99">
        <f t="shared" si="1"/>
        <v>1061.7824673170085</v>
      </c>
      <c r="I68" s="99">
        <v>8001.64</v>
      </c>
      <c r="J68" s="99">
        <f t="shared" si="2"/>
        <v>1062.0001327228083</v>
      </c>
      <c r="K68" s="99">
        <v>8001.64</v>
      </c>
      <c r="L68" s="79">
        <f>K68/7.5345</f>
        <v>1062.0001327228083</v>
      </c>
      <c r="M68" s="99">
        <v>8001.64</v>
      </c>
      <c r="N68" s="79">
        <f>M68/7.5345</f>
        <v>1062.0001327228083</v>
      </c>
    </row>
    <row r="69" spans="1:14" ht="27" customHeight="1" x14ac:dyDescent="0.25">
      <c r="A69" s="82"/>
      <c r="B69" s="81">
        <v>343</v>
      </c>
      <c r="C69" s="81" t="s">
        <v>242</v>
      </c>
      <c r="D69" s="83"/>
      <c r="E69" s="99">
        <v>0</v>
      </c>
      <c r="F69" s="99">
        <f t="shared" ref="F69:F127" si="3">E69/7.5345</f>
        <v>0</v>
      </c>
      <c r="G69" s="99">
        <v>8000</v>
      </c>
      <c r="H69" s="99">
        <f t="shared" ref="H69:H127" si="4">G69/7.5345</f>
        <v>1061.7824673170085</v>
      </c>
      <c r="I69" s="99">
        <v>8001.64</v>
      </c>
      <c r="J69" s="99">
        <f t="shared" ref="J69:J127" si="5">I69/7.5345</f>
        <v>1062.0001327228083</v>
      </c>
      <c r="K69" s="99"/>
      <c r="L69" s="79"/>
      <c r="M69" s="99"/>
      <c r="N69" s="79"/>
    </row>
    <row r="70" spans="1:14" ht="27" customHeight="1" x14ac:dyDescent="0.25">
      <c r="A70" s="84"/>
      <c r="B70" s="84">
        <v>3433</v>
      </c>
      <c r="C70" s="84" t="s">
        <v>242</v>
      </c>
      <c r="D70" s="85">
        <v>53082</v>
      </c>
      <c r="E70" s="79">
        <v>0</v>
      </c>
      <c r="F70" s="79">
        <f t="shared" si="3"/>
        <v>0</v>
      </c>
      <c r="G70" s="79">
        <v>8000</v>
      </c>
      <c r="H70" s="79">
        <f t="shared" si="4"/>
        <v>1061.7824673170085</v>
      </c>
      <c r="I70" s="79">
        <v>8001.64</v>
      </c>
      <c r="J70" s="79">
        <f t="shared" si="5"/>
        <v>1062.0001327228083</v>
      </c>
      <c r="K70" s="79"/>
      <c r="L70" s="79"/>
      <c r="M70" s="79"/>
      <c r="N70" s="79"/>
    </row>
    <row r="71" spans="1:14" ht="27" customHeight="1" x14ac:dyDescent="0.25">
      <c r="A71" s="116">
        <v>2102</v>
      </c>
      <c r="B71" s="117" t="s">
        <v>2</v>
      </c>
      <c r="C71" s="116" t="s">
        <v>243</v>
      </c>
      <c r="D71" s="117"/>
      <c r="E71" s="118">
        <v>43061</v>
      </c>
      <c r="F71" s="129">
        <f t="shared" si="3"/>
        <v>5715.1768531422122</v>
      </c>
      <c r="G71" s="118">
        <f>SUM(G72)</f>
        <v>64500</v>
      </c>
      <c r="H71" s="118">
        <f t="shared" si="4"/>
        <v>8560.6211427433791</v>
      </c>
      <c r="I71" s="118">
        <v>64502.85</v>
      </c>
      <c r="J71" s="118">
        <f t="shared" si="5"/>
        <v>8560.9994027473622</v>
      </c>
      <c r="K71" s="118">
        <v>64502.85</v>
      </c>
      <c r="L71" s="119">
        <f>K71/7.5345</f>
        <v>8560.9994027473622</v>
      </c>
      <c r="M71" s="118">
        <v>64502.85</v>
      </c>
      <c r="N71" s="119">
        <f>M71/7.5345</f>
        <v>8560.9994027473622</v>
      </c>
    </row>
    <row r="72" spans="1:14" ht="27" customHeight="1" x14ac:dyDescent="0.25">
      <c r="A72" s="81" t="s">
        <v>244</v>
      </c>
      <c r="B72" s="82" t="s">
        <v>3</v>
      </c>
      <c r="C72" s="81" t="s">
        <v>245</v>
      </c>
      <c r="D72" s="83"/>
      <c r="E72" s="99">
        <v>43061</v>
      </c>
      <c r="F72" s="99">
        <f t="shared" si="3"/>
        <v>5715.1768531422122</v>
      </c>
      <c r="G72" s="99">
        <f>SUM(G73)</f>
        <v>64500</v>
      </c>
      <c r="H72" s="99">
        <f t="shared" si="4"/>
        <v>8560.6211427433791</v>
      </c>
      <c r="I72" s="99">
        <v>64502.85</v>
      </c>
      <c r="J72" s="99">
        <f t="shared" si="5"/>
        <v>8560.9994027473622</v>
      </c>
      <c r="K72" s="99">
        <f>SUM(K74)</f>
        <v>64502.85</v>
      </c>
      <c r="L72" s="99">
        <f>K72/7.5345</f>
        <v>8560.9994027473622</v>
      </c>
      <c r="M72" s="99">
        <v>64502.85</v>
      </c>
      <c r="N72" s="99">
        <f>M72/7.5345</f>
        <v>8560.9994027473622</v>
      </c>
    </row>
    <row r="73" spans="1:14" ht="27" customHeight="1" x14ac:dyDescent="0.25">
      <c r="A73" s="82"/>
      <c r="B73" s="81">
        <v>3</v>
      </c>
      <c r="C73" s="81" t="s">
        <v>160</v>
      </c>
      <c r="D73" s="83"/>
      <c r="E73" s="99">
        <v>43061</v>
      </c>
      <c r="F73" s="99">
        <f t="shared" si="3"/>
        <v>5715.1768531422122</v>
      </c>
      <c r="G73" s="99">
        <v>64500</v>
      </c>
      <c r="H73" s="99">
        <f t="shared" si="4"/>
        <v>8560.6211427433791</v>
      </c>
      <c r="I73" s="99">
        <v>64502.85</v>
      </c>
      <c r="J73" s="99">
        <f t="shared" si="5"/>
        <v>8560.9994027473622</v>
      </c>
      <c r="K73" s="99"/>
      <c r="L73" s="79"/>
      <c r="M73" s="99"/>
      <c r="N73" s="79"/>
    </row>
    <row r="74" spans="1:14" ht="27" customHeight="1" x14ac:dyDescent="0.25">
      <c r="A74" s="82"/>
      <c r="B74" s="81">
        <v>32</v>
      </c>
      <c r="C74" s="81" t="s">
        <v>159</v>
      </c>
      <c r="D74" s="83"/>
      <c r="E74" s="99">
        <v>43061</v>
      </c>
      <c r="F74" s="99">
        <f t="shared" si="3"/>
        <v>5715.1768531422122</v>
      </c>
      <c r="G74" s="99">
        <v>64500</v>
      </c>
      <c r="H74" s="99">
        <f t="shared" si="4"/>
        <v>8560.6211427433791</v>
      </c>
      <c r="I74" s="99">
        <f>SUM(I75,I77)</f>
        <v>64502.85</v>
      </c>
      <c r="J74" s="99">
        <f t="shared" si="5"/>
        <v>8560.9994027473622</v>
      </c>
      <c r="K74" s="99">
        <v>64502.85</v>
      </c>
      <c r="L74" s="79">
        <f>K74/7.5345</f>
        <v>8560.9994027473622</v>
      </c>
      <c r="M74" s="99">
        <v>64502.85</v>
      </c>
      <c r="N74" s="79">
        <f>M74/7.5345</f>
        <v>8560.9994027473622</v>
      </c>
    </row>
    <row r="75" spans="1:14" ht="27" customHeight="1" x14ac:dyDescent="0.25">
      <c r="A75" s="82"/>
      <c r="B75" s="81">
        <v>322</v>
      </c>
      <c r="C75" s="81" t="s">
        <v>279</v>
      </c>
      <c r="D75" s="83"/>
      <c r="E75" s="99">
        <v>39157</v>
      </c>
      <c r="F75" s="99">
        <f t="shared" si="3"/>
        <v>5197.0270090915119</v>
      </c>
      <c r="G75" s="99">
        <v>60000</v>
      </c>
      <c r="H75" s="99">
        <f t="shared" si="4"/>
        <v>7963.3685048775624</v>
      </c>
      <c r="I75" s="99">
        <f>SUM(I76)</f>
        <v>60004.75</v>
      </c>
      <c r="J75" s="99">
        <f t="shared" si="5"/>
        <v>7963.9989382175327</v>
      </c>
      <c r="K75" s="99"/>
      <c r="L75" s="79"/>
      <c r="M75" s="99"/>
      <c r="N75" s="79"/>
    </row>
    <row r="76" spans="1:14" ht="27" customHeight="1" x14ac:dyDescent="0.25">
      <c r="A76" s="84"/>
      <c r="B76" s="84">
        <v>3223</v>
      </c>
      <c r="C76" s="84" t="s">
        <v>42</v>
      </c>
      <c r="D76" s="85">
        <v>11001</v>
      </c>
      <c r="E76" s="79">
        <v>39157</v>
      </c>
      <c r="F76" s="79">
        <f t="shared" si="3"/>
        <v>5197.0270090915119</v>
      </c>
      <c r="G76" s="79">
        <v>60000</v>
      </c>
      <c r="H76" s="79">
        <f t="shared" si="4"/>
        <v>7963.3685048775624</v>
      </c>
      <c r="I76" s="79">
        <v>60004.75</v>
      </c>
      <c r="J76" s="79">
        <f t="shared" si="5"/>
        <v>7963.9989382175327</v>
      </c>
      <c r="K76" s="79"/>
      <c r="L76" s="79"/>
      <c r="M76" s="79"/>
      <c r="N76" s="79"/>
    </row>
    <row r="77" spans="1:14" ht="27" customHeight="1" x14ac:dyDescent="0.25">
      <c r="A77" s="82"/>
      <c r="B77" s="81">
        <v>329</v>
      </c>
      <c r="C77" s="81" t="s">
        <v>28</v>
      </c>
      <c r="D77" s="83"/>
      <c r="E77" s="99">
        <v>3904</v>
      </c>
      <c r="F77" s="99">
        <f t="shared" si="3"/>
        <v>518.14984405070004</v>
      </c>
      <c r="G77" s="99">
        <v>4500</v>
      </c>
      <c r="H77" s="99">
        <f t="shared" si="4"/>
        <v>597.25263786581718</v>
      </c>
      <c r="I77" s="99">
        <f>SUM(I78)</f>
        <v>4498.1000000000004</v>
      </c>
      <c r="J77" s="99">
        <f t="shared" si="5"/>
        <v>597.00046452982951</v>
      </c>
      <c r="K77" s="99"/>
      <c r="L77" s="79"/>
      <c r="M77" s="99"/>
      <c r="N77" s="79"/>
    </row>
    <row r="78" spans="1:14" ht="27" customHeight="1" x14ac:dyDescent="0.25">
      <c r="A78" s="84"/>
      <c r="B78" s="84">
        <v>3292</v>
      </c>
      <c r="C78" s="84" t="s">
        <v>246</v>
      </c>
      <c r="D78" s="85">
        <v>11001</v>
      </c>
      <c r="E78" s="79">
        <v>3904</v>
      </c>
      <c r="F78" s="79">
        <f t="shared" si="3"/>
        <v>518.14984405070004</v>
      </c>
      <c r="G78" s="79">
        <v>4500</v>
      </c>
      <c r="H78" s="79">
        <f t="shared" si="4"/>
        <v>597.25263786581718</v>
      </c>
      <c r="I78" s="79">
        <v>4498.1000000000004</v>
      </c>
      <c r="J78" s="79">
        <f t="shared" si="5"/>
        <v>597.00046452982951</v>
      </c>
      <c r="K78" s="79"/>
      <c r="L78" s="79"/>
      <c r="M78" s="79"/>
      <c r="N78" s="79"/>
    </row>
    <row r="79" spans="1:14" ht="27" customHeight="1" x14ac:dyDescent="0.25">
      <c r="A79" s="82"/>
      <c r="B79" s="81">
        <v>37</v>
      </c>
      <c r="C79" s="81" t="s">
        <v>162</v>
      </c>
      <c r="D79" s="83"/>
      <c r="E79" s="99">
        <v>0</v>
      </c>
      <c r="F79" s="99">
        <f t="shared" si="3"/>
        <v>0</v>
      </c>
      <c r="G79" s="99">
        <v>0</v>
      </c>
      <c r="H79" s="99">
        <f t="shared" si="4"/>
        <v>0</v>
      </c>
      <c r="I79" s="99">
        <v>0</v>
      </c>
      <c r="J79" s="99">
        <f t="shared" si="5"/>
        <v>0</v>
      </c>
      <c r="K79" s="99">
        <v>0</v>
      </c>
      <c r="L79" s="79">
        <f>K79/7.5345</f>
        <v>0</v>
      </c>
      <c r="M79" s="99">
        <v>0</v>
      </c>
      <c r="N79" s="79">
        <f>M79/7.5345</f>
        <v>0</v>
      </c>
    </row>
    <row r="80" spans="1:14" ht="27" customHeight="1" x14ac:dyDescent="0.25">
      <c r="A80" s="82"/>
      <c r="B80" s="81" t="s">
        <v>12</v>
      </c>
      <c r="C80" s="81" t="s">
        <v>13</v>
      </c>
      <c r="D80" s="83"/>
      <c r="E80" s="99">
        <v>0</v>
      </c>
      <c r="F80" s="99">
        <f t="shared" si="3"/>
        <v>0</v>
      </c>
      <c r="G80" s="99">
        <v>0</v>
      </c>
      <c r="H80" s="99">
        <f t="shared" si="4"/>
        <v>0</v>
      </c>
      <c r="I80" s="99">
        <v>0</v>
      </c>
      <c r="J80" s="99">
        <f t="shared" si="5"/>
        <v>0</v>
      </c>
      <c r="K80" s="99"/>
      <c r="L80" s="79"/>
      <c r="M80" s="99"/>
      <c r="N80" s="79"/>
    </row>
    <row r="81" spans="1:14" ht="27" customHeight="1" x14ac:dyDescent="0.25">
      <c r="A81" s="84"/>
      <c r="B81" s="84" t="s">
        <v>62</v>
      </c>
      <c r="C81" s="84" t="s">
        <v>63</v>
      </c>
      <c r="D81" s="85">
        <v>11001</v>
      </c>
      <c r="E81" s="79">
        <v>0</v>
      </c>
      <c r="F81" s="79">
        <f t="shared" si="3"/>
        <v>0</v>
      </c>
      <c r="G81" s="79">
        <v>0</v>
      </c>
      <c r="H81" s="79">
        <f t="shared" si="4"/>
        <v>0</v>
      </c>
      <c r="I81" s="79">
        <v>0</v>
      </c>
      <c r="J81" s="79">
        <f t="shared" si="5"/>
        <v>0</v>
      </c>
      <c r="K81" s="79"/>
      <c r="L81" s="79"/>
      <c r="M81" s="79"/>
      <c r="N81" s="79"/>
    </row>
    <row r="82" spans="1:14" ht="27.75" customHeight="1" x14ac:dyDescent="0.25">
      <c r="A82" s="116">
        <v>2301</v>
      </c>
      <c r="B82" s="117" t="s">
        <v>2</v>
      </c>
      <c r="C82" s="116" t="s">
        <v>247</v>
      </c>
      <c r="D82" s="117"/>
      <c r="E82" s="118">
        <f>SUM(E83,E136,E143,E157,E165)</f>
        <v>98980</v>
      </c>
      <c r="F82" s="118">
        <f t="shared" si="3"/>
        <v>13136.903576879686</v>
      </c>
      <c r="G82" s="118">
        <f>SUM(G83,G117,G136,G143,G152,G170,G175,G190)</f>
        <v>155981.62</v>
      </c>
      <c r="H82" s="118">
        <f t="shared" si="4"/>
        <v>20702.318667463001</v>
      </c>
      <c r="I82" s="118">
        <f>SUM(I83,I117,I131,I136,I143,I152,I157,I165,I170,I175,I190)</f>
        <v>155677.84</v>
      </c>
      <c r="J82" s="118">
        <f t="shared" si="5"/>
        <v>20662.000132722806</v>
      </c>
      <c r="K82" s="118">
        <f>SUM(K83,K117,K131,K136,K143,K152,K170,K175)</f>
        <v>154374.37</v>
      </c>
      <c r="L82" s="119">
        <f>K82/7.5345</f>
        <v>20488.999933638595</v>
      </c>
      <c r="M82" s="118">
        <v>154374.37</v>
      </c>
      <c r="N82" s="119">
        <f>M82/7.5345</f>
        <v>20488.999933638595</v>
      </c>
    </row>
    <row r="83" spans="1:14" ht="27" customHeight="1" x14ac:dyDescent="0.25">
      <c r="A83" s="81" t="s">
        <v>352</v>
      </c>
      <c r="B83" s="82" t="s">
        <v>3</v>
      </c>
      <c r="C83" s="81" t="s">
        <v>248</v>
      </c>
      <c r="D83" s="83"/>
      <c r="E83" s="99">
        <f>SUM(E84,E113)</f>
        <v>54327</v>
      </c>
      <c r="F83" s="99">
        <f t="shared" si="3"/>
        <v>7210.4320127413894</v>
      </c>
      <c r="G83" s="99">
        <f>SUM(G84,G113)</f>
        <v>71000</v>
      </c>
      <c r="H83" s="99">
        <f t="shared" si="4"/>
        <v>9423.3193974384485</v>
      </c>
      <c r="I83" s="99">
        <f>SUM(I84,I113)</f>
        <v>71012.630000000019</v>
      </c>
      <c r="J83" s="99">
        <f t="shared" si="5"/>
        <v>9424.9956865087279</v>
      </c>
      <c r="K83" s="99">
        <f>SUM(K85,K109,K114)</f>
        <v>71012.63</v>
      </c>
      <c r="L83" s="79">
        <f>K83/7.5345</f>
        <v>9424.9956865087261</v>
      </c>
      <c r="M83" s="99">
        <v>71012.63</v>
      </c>
      <c r="N83" s="79">
        <f>M83/7.5345</f>
        <v>9424.9956865087261</v>
      </c>
    </row>
    <row r="84" spans="1:14" ht="27" customHeight="1" x14ac:dyDescent="0.25">
      <c r="A84" s="82"/>
      <c r="B84" s="81">
        <v>3</v>
      </c>
      <c r="C84" s="81" t="s">
        <v>160</v>
      </c>
      <c r="D84" s="83"/>
      <c r="E84" s="99">
        <f>SUM(E85,E109)</f>
        <v>54257</v>
      </c>
      <c r="F84" s="99">
        <f t="shared" si="3"/>
        <v>7201.1414161523653</v>
      </c>
      <c r="G84" s="99">
        <f>SUM(G85,G109)</f>
        <v>70950</v>
      </c>
      <c r="H84" s="99">
        <f t="shared" si="4"/>
        <v>9416.6832570177176</v>
      </c>
      <c r="I84" s="99">
        <f>SUM(I85,I109)</f>
        <v>70959.890000000014</v>
      </c>
      <c r="J84" s="99">
        <f t="shared" si="5"/>
        <v>9417.9958855929399</v>
      </c>
      <c r="K84" s="99"/>
      <c r="L84" s="79"/>
      <c r="M84" s="99"/>
      <c r="N84" s="79"/>
    </row>
    <row r="85" spans="1:14" ht="27" customHeight="1" x14ac:dyDescent="0.25">
      <c r="A85" s="82"/>
      <c r="B85" s="81">
        <v>32</v>
      </c>
      <c r="C85" s="81" t="s">
        <v>159</v>
      </c>
      <c r="D85" s="83"/>
      <c r="E85" s="99">
        <f>SUM(E86,E89,E97,E106)</f>
        <v>54178</v>
      </c>
      <c r="F85" s="99">
        <f t="shared" si="3"/>
        <v>7190.6563142876103</v>
      </c>
      <c r="G85" s="99">
        <v>70900</v>
      </c>
      <c r="H85" s="99">
        <f t="shared" si="4"/>
        <v>9410.0471165969866</v>
      </c>
      <c r="I85" s="99">
        <f>SUM(I86,I89,I97,I106)</f>
        <v>70914.680000000008</v>
      </c>
      <c r="J85" s="99">
        <f t="shared" si="5"/>
        <v>9411.9954874245141</v>
      </c>
      <c r="K85" s="99">
        <v>70914.679999999993</v>
      </c>
      <c r="L85" s="79">
        <f>K85/7.5345</f>
        <v>9411.9954874245122</v>
      </c>
      <c r="M85" s="99">
        <v>70914.679999999993</v>
      </c>
      <c r="N85" s="79">
        <f>M85/7.5345</f>
        <v>9411.9954874245122</v>
      </c>
    </row>
    <row r="86" spans="1:14" ht="27" customHeight="1" x14ac:dyDescent="0.25">
      <c r="A86" s="82"/>
      <c r="B86" s="81">
        <v>321</v>
      </c>
      <c r="C86" s="81" t="s">
        <v>6</v>
      </c>
      <c r="D86" s="83"/>
      <c r="E86" s="99">
        <v>690</v>
      </c>
      <c r="F86" s="99">
        <f t="shared" si="3"/>
        <v>91.578737806091965</v>
      </c>
      <c r="G86" s="99">
        <v>200</v>
      </c>
      <c r="H86" s="99">
        <f t="shared" si="4"/>
        <v>26.54456168292521</v>
      </c>
      <c r="I86" s="99">
        <f>SUM(I87:I88)</f>
        <v>210.94</v>
      </c>
      <c r="J86" s="99">
        <f t="shared" si="5"/>
        <v>27.996549206981218</v>
      </c>
      <c r="K86" s="99"/>
      <c r="L86" s="79"/>
      <c r="M86" s="99"/>
      <c r="N86" s="79"/>
    </row>
    <row r="87" spans="1:14" ht="27" customHeight="1" x14ac:dyDescent="0.25">
      <c r="A87" s="82"/>
      <c r="B87" s="84">
        <v>3211</v>
      </c>
      <c r="C87" s="84" t="s">
        <v>9</v>
      </c>
      <c r="D87" s="85">
        <v>47300</v>
      </c>
      <c r="E87" s="79">
        <v>690</v>
      </c>
      <c r="F87" s="79">
        <f t="shared" si="3"/>
        <v>91.578737806091965</v>
      </c>
      <c r="G87" s="79">
        <v>100</v>
      </c>
      <c r="H87" s="79">
        <f t="shared" si="4"/>
        <v>13.272280841462605</v>
      </c>
      <c r="I87" s="79">
        <v>105.47</v>
      </c>
      <c r="J87" s="79">
        <f t="shared" si="5"/>
        <v>13.998274603490609</v>
      </c>
      <c r="K87" s="79"/>
      <c r="L87" s="79"/>
      <c r="M87" s="79"/>
      <c r="N87" s="79"/>
    </row>
    <row r="88" spans="1:14" ht="27" customHeight="1" x14ac:dyDescent="0.25">
      <c r="A88" s="82"/>
      <c r="B88" s="84">
        <v>3213</v>
      </c>
      <c r="C88" s="84" t="s">
        <v>34</v>
      </c>
      <c r="D88" s="85">
        <v>47300</v>
      </c>
      <c r="E88" s="79">
        <v>0</v>
      </c>
      <c r="F88" s="79">
        <f t="shared" si="3"/>
        <v>0</v>
      </c>
      <c r="G88" s="79">
        <v>100</v>
      </c>
      <c r="H88" s="79">
        <f t="shared" si="4"/>
        <v>13.272280841462605</v>
      </c>
      <c r="I88" s="79">
        <v>105.47</v>
      </c>
      <c r="J88" s="79">
        <f t="shared" si="5"/>
        <v>13.998274603490609</v>
      </c>
      <c r="K88" s="79"/>
      <c r="L88" s="79"/>
      <c r="M88" s="79"/>
      <c r="N88" s="79"/>
    </row>
    <row r="89" spans="1:14" ht="27" customHeight="1" x14ac:dyDescent="0.25">
      <c r="A89" s="82"/>
      <c r="B89" s="81" t="s">
        <v>35</v>
      </c>
      <c r="C89" s="81" t="s">
        <v>36</v>
      </c>
      <c r="D89" s="83"/>
      <c r="E89" s="99">
        <v>53072</v>
      </c>
      <c r="F89" s="99">
        <f t="shared" si="3"/>
        <v>7043.8648881810332</v>
      </c>
      <c r="G89" s="99">
        <f>SUM(G90:G96)</f>
        <v>70300</v>
      </c>
      <c r="H89" s="99">
        <f t="shared" si="4"/>
        <v>9330.4134315482115</v>
      </c>
      <c r="I89" s="99">
        <f>SUM(I90:I96)</f>
        <v>70311.94</v>
      </c>
      <c r="J89" s="99">
        <f t="shared" si="5"/>
        <v>9331.9981418806819</v>
      </c>
      <c r="K89" s="99"/>
      <c r="L89" s="79"/>
      <c r="M89" s="99"/>
      <c r="N89" s="79"/>
    </row>
    <row r="90" spans="1:14" ht="27" customHeight="1" x14ac:dyDescent="0.25">
      <c r="A90" s="84"/>
      <c r="B90" s="84" t="s">
        <v>44</v>
      </c>
      <c r="C90" s="84" t="s">
        <v>45</v>
      </c>
      <c r="D90" s="85">
        <v>47300</v>
      </c>
      <c r="E90" s="79">
        <v>73.069999999999993</v>
      </c>
      <c r="F90" s="79">
        <f t="shared" si="3"/>
        <v>9.6980556108567235</v>
      </c>
      <c r="G90" s="79">
        <v>100</v>
      </c>
      <c r="H90" s="79">
        <f t="shared" si="4"/>
        <v>13.272280841462605</v>
      </c>
      <c r="I90" s="79">
        <v>105.47</v>
      </c>
      <c r="J90" s="79">
        <f t="shared" si="5"/>
        <v>13.998274603490609</v>
      </c>
      <c r="K90" s="79"/>
      <c r="L90" s="79"/>
      <c r="M90" s="79"/>
      <c r="N90" s="79"/>
    </row>
    <row r="91" spans="1:14" ht="27" customHeight="1" x14ac:dyDescent="0.25">
      <c r="A91" s="84"/>
      <c r="B91" s="84">
        <v>3222</v>
      </c>
      <c r="C91" s="84" t="s">
        <v>56</v>
      </c>
      <c r="D91" s="85">
        <v>55435</v>
      </c>
      <c r="E91" s="79">
        <v>3728</v>
      </c>
      <c r="F91" s="79">
        <f t="shared" si="3"/>
        <v>494.79062976972591</v>
      </c>
      <c r="G91" s="79">
        <v>5000</v>
      </c>
      <c r="H91" s="79">
        <f t="shared" si="4"/>
        <v>663.61404207313024</v>
      </c>
      <c r="I91" s="79">
        <v>5002.91</v>
      </c>
      <c r="J91" s="79">
        <f t="shared" si="5"/>
        <v>664.00026544561672</v>
      </c>
      <c r="K91" s="79"/>
      <c r="L91" s="79"/>
      <c r="M91" s="79"/>
      <c r="N91" s="79"/>
    </row>
    <row r="92" spans="1:14" ht="27" customHeight="1" x14ac:dyDescent="0.25">
      <c r="A92" s="84"/>
      <c r="B92" s="84" t="s">
        <v>55</v>
      </c>
      <c r="C92" s="84" t="s">
        <v>56</v>
      </c>
      <c r="D92" s="85">
        <v>58300</v>
      </c>
      <c r="E92" s="79">
        <v>4352</v>
      </c>
      <c r="F92" s="79">
        <f t="shared" si="3"/>
        <v>577.60966222045261</v>
      </c>
      <c r="G92" s="79">
        <v>6000</v>
      </c>
      <c r="H92" s="79">
        <f t="shared" si="4"/>
        <v>796.33685048775624</v>
      </c>
      <c r="I92" s="79">
        <v>6005</v>
      </c>
      <c r="J92" s="79">
        <f t="shared" si="5"/>
        <v>797.0004645298294</v>
      </c>
      <c r="K92" s="79"/>
      <c r="L92" s="79"/>
      <c r="M92" s="79"/>
      <c r="N92" s="79"/>
    </row>
    <row r="93" spans="1:14" ht="27" customHeight="1" x14ac:dyDescent="0.25">
      <c r="A93" s="84"/>
      <c r="B93" s="84">
        <v>3222</v>
      </c>
      <c r="C93" s="84" t="s">
        <v>56</v>
      </c>
      <c r="D93" s="85">
        <v>47300</v>
      </c>
      <c r="E93" s="123">
        <v>44919</v>
      </c>
      <c r="F93" s="79">
        <f t="shared" si="3"/>
        <v>5961.7758311765874</v>
      </c>
      <c r="G93" s="79">
        <v>59000</v>
      </c>
      <c r="H93" s="79">
        <f t="shared" si="4"/>
        <v>7830.6456964629369</v>
      </c>
      <c r="I93" s="79">
        <v>58995.14</v>
      </c>
      <c r="J93" s="79">
        <f t="shared" si="5"/>
        <v>7830.0006636140415</v>
      </c>
      <c r="K93" s="79"/>
      <c r="L93" s="79"/>
      <c r="M93" s="79"/>
      <c r="N93" s="79"/>
    </row>
    <row r="94" spans="1:14" ht="27" customHeight="1" x14ac:dyDescent="0.25">
      <c r="A94" s="84"/>
      <c r="B94" s="84">
        <v>3224</v>
      </c>
      <c r="C94" s="84" t="s">
        <v>47</v>
      </c>
      <c r="D94" s="85">
        <v>47300</v>
      </c>
      <c r="E94" s="79">
        <v>0</v>
      </c>
      <c r="F94" s="79">
        <f t="shared" si="3"/>
        <v>0</v>
      </c>
      <c r="G94" s="79">
        <v>50</v>
      </c>
      <c r="H94" s="79">
        <f t="shared" si="4"/>
        <v>6.6361404207313024</v>
      </c>
      <c r="I94" s="79">
        <v>52.74</v>
      </c>
      <c r="J94" s="79">
        <f t="shared" si="5"/>
        <v>6.999800915787378</v>
      </c>
      <c r="K94" s="79"/>
      <c r="L94" s="79"/>
      <c r="M94" s="79"/>
      <c r="N94" s="79"/>
    </row>
    <row r="95" spans="1:14" ht="27" customHeight="1" x14ac:dyDescent="0.25">
      <c r="A95" s="84"/>
      <c r="B95" s="84">
        <v>3225</v>
      </c>
      <c r="C95" s="84" t="s">
        <v>49</v>
      </c>
      <c r="D95" s="85">
        <v>47300</v>
      </c>
      <c r="E95" s="79">
        <v>0</v>
      </c>
      <c r="F95" s="79">
        <f t="shared" si="3"/>
        <v>0</v>
      </c>
      <c r="G95" s="79">
        <v>100</v>
      </c>
      <c r="H95" s="79">
        <f t="shared" si="4"/>
        <v>13.272280841462605</v>
      </c>
      <c r="I95" s="79">
        <v>105.48</v>
      </c>
      <c r="J95" s="79">
        <f t="shared" si="5"/>
        <v>13.999601831574756</v>
      </c>
      <c r="K95" s="79"/>
      <c r="L95" s="79"/>
      <c r="M95" s="79"/>
      <c r="N95" s="79"/>
    </row>
    <row r="96" spans="1:14" ht="27" customHeight="1" x14ac:dyDescent="0.25">
      <c r="A96" s="84"/>
      <c r="B96" s="84">
        <v>3227</v>
      </c>
      <c r="C96" s="84" t="s">
        <v>38</v>
      </c>
      <c r="D96" s="85">
        <v>47300</v>
      </c>
      <c r="E96" s="79">
        <v>0</v>
      </c>
      <c r="F96" s="79">
        <f t="shared" si="3"/>
        <v>0</v>
      </c>
      <c r="G96" s="79">
        <v>50</v>
      </c>
      <c r="H96" s="79">
        <f t="shared" si="4"/>
        <v>6.6361404207313024</v>
      </c>
      <c r="I96" s="79">
        <v>45.2</v>
      </c>
      <c r="J96" s="79">
        <f t="shared" si="5"/>
        <v>5.999070940341098</v>
      </c>
      <c r="K96" s="79"/>
      <c r="L96" s="79"/>
      <c r="M96" s="79"/>
      <c r="N96" s="79"/>
    </row>
    <row r="97" spans="1:14" ht="27" customHeight="1" x14ac:dyDescent="0.25">
      <c r="A97" s="82"/>
      <c r="B97" s="81" t="s">
        <v>14</v>
      </c>
      <c r="C97" s="81" t="s">
        <v>15</v>
      </c>
      <c r="D97" s="83"/>
      <c r="E97" s="99">
        <v>416</v>
      </c>
      <c r="F97" s="99">
        <f t="shared" si="3"/>
        <v>55.212688300484437</v>
      </c>
      <c r="G97" s="99">
        <v>350</v>
      </c>
      <c r="H97" s="99">
        <f t="shared" si="4"/>
        <v>46.452982945119118</v>
      </c>
      <c r="I97" s="99">
        <f>SUM(I98:I105)</f>
        <v>346.59</v>
      </c>
      <c r="J97" s="99">
        <f t="shared" si="5"/>
        <v>46.000398168425235</v>
      </c>
      <c r="K97" s="99"/>
      <c r="L97" s="79"/>
      <c r="M97" s="99"/>
      <c r="N97" s="79"/>
    </row>
    <row r="98" spans="1:14" ht="27" customHeight="1" x14ac:dyDescent="0.25">
      <c r="A98" s="101"/>
      <c r="B98" s="84">
        <v>3231</v>
      </c>
      <c r="C98" s="84" t="s">
        <v>51</v>
      </c>
      <c r="D98" s="85">
        <v>47300</v>
      </c>
      <c r="E98" s="79">
        <v>0</v>
      </c>
      <c r="F98" s="79">
        <f t="shared" si="3"/>
        <v>0</v>
      </c>
      <c r="G98" s="79">
        <v>50</v>
      </c>
      <c r="H98" s="79">
        <f t="shared" si="4"/>
        <v>6.6361404207313024</v>
      </c>
      <c r="I98" s="79">
        <v>45.21</v>
      </c>
      <c r="J98" s="79">
        <f t="shared" si="5"/>
        <v>6.0003981684252441</v>
      </c>
      <c r="K98" s="79"/>
      <c r="L98" s="79"/>
      <c r="M98" s="79"/>
      <c r="N98" s="79"/>
    </row>
    <row r="99" spans="1:14" ht="27" customHeight="1" x14ac:dyDescent="0.25">
      <c r="A99" s="84"/>
      <c r="B99" s="84" t="s">
        <v>22</v>
      </c>
      <c r="C99" s="84" t="s">
        <v>23</v>
      </c>
      <c r="D99" s="85">
        <v>47300</v>
      </c>
      <c r="E99" s="79">
        <v>0</v>
      </c>
      <c r="F99" s="79">
        <f t="shared" si="3"/>
        <v>0</v>
      </c>
      <c r="G99" s="79">
        <v>50</v>
      </c>
      <c r="H99" s="79">
        <f t="shared" si="4"/>
        <v>6.6361404207313024</v>
      </c>
      <c r="I99" s="79">
        <v>52.74</v>
      </c>
      <c r="J99" s="79">
        <f t="shared" si="5"/>
        <v>6.999800915787378</v>
      </c>
      <c r="K99" s="79"/>
      <c r="L99" s="79"/>
      <c r="M99" s="79"/>
      <c r="N99" s="79"/>
    </row>
    <row r="100" spans="1:14" ht="27" customHeight="1" x14ac:dyDescent="0.25">
      <c r="A100" s="84"/>
      <c r="B100" s="84">
        <v>3233</v>
      </c>
      <c r="C100" s="84" t="s">
        <v>43</v>
      </c>
      <c r="D100" s="85">
        <v>47300</v>
      </c>
      <c r="E100" s="79">
        <v>0</v>
      </c>
      <c r="F100" s="79">
        <f t="shared" si="3"/>
        <v>0</v>
      </c>
      <c r="G100" s="79">
        <v>50</v>
      </c>
      <c r="H100" s="79">
        <f t="shared" si="4"/>
        <v>6.6361404207313024</v>
      </c>
      <c r="I100" s="79">
        <v>52.74</v>
      </c>
      <c r="J100" s="79">
        <f t="shared" si="5"/>
        <v>6.999800915787378</v>
      </c>
      <c r="K100" s="79"/>
      <c r="L100" s="79"/>
      <c r="M100" s="79"/>
      <c r="N100" s="79"/>
    </row>
    <row r="101" spans="1:14" ht="27" customHeight="1" x14ac:dyDescent="0.25">
      <c r="A101" s="84"/>
      <c r="B101" s="84">
        <v>3234</v>
      </c>
      <c r="C101" s="84" t="s">
        <v>52</v>
      </c>
      <c r="D101" s="85">
        <v>47300</v>
      </c>
      <c r="E101" s="79">
        <v>147</v>
      </c>
      <c r="F101" s="79">
        <f t="shared" si="3"/>
        <v>19.510252836950031</v>
      </c>
      <c r="G101" s="79">
        <v>50</v>
      </c>
      <c r="H101" s="79">
        <f t="shared" si="4"/>
        <v>6.6361404207313024</v>
      </c>
      <c r="I101" s="79">
        <v>52.74</v>
      </c>
      <c r="J101" s="79">
        <f t="shared" si="5"/>
        <v>6.999800915787378</v>
      </c>
      <c r="K101" s="79"/>
      <c r="L101" s="79"/>
      <c r="M101" s="79"/>
      <c r="N101" s="79"/>
    </row>
    <row r="102" spans="1:14" ht="27" customHeight="1" x14ac:dyDescent="0.25">
      <c r="A102" s="84"/>
      <c r="B102" s="84">
        <v>3235</v>
      </c>
      <c r="C102" s="84" t="s">
        <v>230</v>
      </c>
      <c r="D102" s="85">
        <v>47300</v>
      </c>
      <c r="E102" s="79">
        <v>0</v>
      </c>
      <c r="F102" s="79">
        <f t="shared" si="3"/>
        <v>0</v>
      </c>
      <c r="G102" s="79">
        <v>0</v>
      </c>
      <c r="H102" s="79">
        <f t="shared" si="4"/>
        <v>0</v>
      </c>
      <c r="I102" s="79">
        <v>0</v>
      </c>
      <c r="J102" s="79">
        <f t="shared" si="5"/>
        <v>0</v>
      </c>
      <c r="K102" s="79"/>
      <c r="L102" s="79"/>
      <c r="M102" s="79"/>
      <c r="N102" s="79"/>
    </row>
    <row r="103" spans="1:14" ht="27" customHeight="1" x14ac:dyDescent="0.25">
      <c r="A103" s="84"/>
      <c r="B103" s="84" t="s">
        <v>40</v>
      </c>
      <c r="C103" s="84" t="s">
        <v>57</v>
      </c>
      <c r="D103" s="85">
        <v>47300</v>
      </c>
      <c r="E103" s="79">
        <v>223</v>
      </c>
      <c r="F103" s="79">
        <f t="shared" si="3"/>
        <v>29.59718627646161</v>
      </c>
      <c r="G103" s="79">
        <v>50</v>
      </c>
      <c r="H103" s="79">
        <f t="shared" si="4"/>
        <v>6.6361404207313024</v>
      </c>
      <c r="I103" s="79">
        <v>52.74</v>
      </c>
      <c r="J103" s="79">
        <f t="shared" si="5"/>
        <v>6.999800915787378</v>
      </c>
      <c r="K103" s="79"/>
      <c r="L103" s="79"/>
      <c r="M103" s="79"/>
      <c r="N103" s="79"/>
    </row>
    <row r="104" spans="1:14" ht="27" customHeight="1" x14ac:dyDescent="0.25">
      <c r="A104" s="84"/>
      <c r="B104" s="84">
        <v>3237</v>
      </c>
      <c r="C104" s="84" t="s">
        <v>19</v>
      </c>
      <c r="D104" s="85">
        <v>47300</v>
      </c>
      <c r="E104" s="79">
        <v>0</v>
      </c>
      <c r="F104" s="79">
        <f t="shared" si="3"/>
        <v>0</v>
      </c>
      <c r="G104" s="79">
        <v>50</v>
      </c>
      <c r="H104" s="79">
        <f t="shared" si="4"/>
        <v>6.6361404207313024</v>
      </c>
      <c r="I104" s="79">
        <v>45.21</v>
      </c>
      <c r="J104" s="79">
        <f t="shared" si="5"/>
        <v>6.0003981684252441</v>
      </c>
      <c r="K104" s="79"/>
      <c r="L104" s="79"/>
      <c r="M104" s="79"/>
      <c r="N104" s="79"/>
    </row>
    <row r="105" spans="1:14" ht="27" customHeight="1" x14ac:dyDescent="0.25">
      <c r="A105" s="84"/>
      <c r="B105" s="84">
        <v>3238</v>
      </c>
      <c r="C105" s="84" t="s">
        <v>27</v>
      </c>
      <c r="D105" s="85">
        <v>47300</v>
      </c>
      <c r="E105" s="79">
        <v>46</v>
      </c>
      <c r="F105" s="79">
        <f t="shared" si="3"/>
        <v>6.1052491870727978</v>
      </c>
      <c r="G105" s="79">
        <v>50</v>
      </c>
      <c r="H105" s="79">
        <f t="shared" si="4"/>
        <v>6.6361404207313024</v>
      </c>
      <c r="I105" s="79">
        <v>45.21</v>
      </c>
      <c r="J105" s="79">
        <f t="shared" si="5"/>
        <v>6.0003981684252441</v>
      </c>
      <c r="K105" s="79"/>
      <c r="L105" s="79"/>
      <c r="M105" s="79"/>
      <c r="N105" s="79"/>
    </row>
    <row r="106" spans="1:14" ht="27" customHeight="1" x14ac:dyDescent="0.25">
      <c r="A106" s="82"/>
      <c r="B106" s="81" t="s">
        <v>10</v>
      </c>
      <c r="C106" s="81" t="s">
        <v>11</v>
      </c>
      <c r="D106" s="83"/>
      <c r="E106" s="99">
        <v>0</v>
      </c>
      <c r="F106" s="99">
        <f t="shared" si="3"/>
        <v>0</v>
      </c>
      <c r="G106" s="99">
        <v>50</v>
      </c>
      <c r="H106" s="99">
        <f t="shared" si="4"/>
        <v>6.6361404207313024</v>
      </c>
      <c r="I106" s="99">
        <v>45.21</v>
      </c>
      <c r="J106" s="99">
        <f t="shared" si="5"/>
        <v>6.0003981684252441</v>
      </c>
      <c r="K106" s="99"/>
      <c r="L106" s="79"/>
      <c r="M106" s="99"/>
      <c r="N106" s="79"/>
    </row>
    <row r="107" spans="1:14" ht="27" customHeight="1" x14ac:dyDescent="0.25">
      <c r="A107" s="101"/>
      <c r="B107" s="84">
        <v>3295</v>
      </c>
      <c r="C107" s="84" t="s">
        <v>53</v>
      </c>
      <c r="D107" s="85">
        <v>47300</v>
      </c>
      <c r="E107" s="79">
        <v>0</v>
      </c>
      <c r="F107" s="79">
        <f t="shared" si="3"/>
        <v>0</v>
      </c>
      <c r="G107" s="79">
        <v>0</v>
      </c>
      <c r="H107" s="79">
        <f t="shared" si="4"/>
        <v>0</v>
      </c>
      <c r="I107" s="79">
        <v>0</v>
      </c>
      <c r="J107" s="79">
        <f t="shared" si="5"/>
        <v>0</v>
      </c>
      <c r="K107" s="79"/>
      <c r="L107" s="79"/>
      <c r="M107" s="79"/>
      <c r="N107" s="79"/>
    </row>
    <row r="108" spans="1:14" ht="27" customHeight="1" x14ac:dyDescent="0.25">
      <c r="A108" s="84"/>
      <c r="B108" s="84" t="s">
        <v>17</v>
      </c>
      <c r="C108" s="84" t="s">
        <v>28</v>
      </c>
      <c r="D108" s="85">
        <v>47300</v>
      </c>
      <c r="E108" s="79">
        <v>0</v>
      </c>
      <c r="F108" s="79">
        <f t="shared" si="3"/>
        <v>0</v>
      </c>
      <c r="G108" s="79">
        <v>50</v>
      </c>
      <c r="H108" s="79">
        <f t="shared" si="4"/>
        <v>6.6361404207313024</v>
      </c>
      <c r="I108" s="79">
        <v>45.21</v>
      </c>
      <c r="J108" s="79">
        <f t="shared" si="5"/>
        <v>6.0003981684252441</v>
      </c>
      <c r="K108" s="79"/>
      <c r="L108" s="79"/>
      <c r="M108" s="79"/>
      <c r="N108" s="79"/>
    </row>
    <row r="109" spans="1:14" s="102" customFormat="1" ht="27" customHeight="1" x14ac:dyDescent="0.25">
      <c r="A109" s="81"/>
      <c r="B109" s="81">
        <v>34</v>
      </c>
      <c r="C109" s="81" t="s">
        <v>161</v>
      </c>
      <c r="D109" s="98"/>
      <c r="E109" s="99">
        <v>79</v>
      </c>
      <c r="F109" s="99">
        <f t="shared" si="3"/>
        <v>10.485101864755457</v>
      </c>
      <c r="G109" s="99">
        <v>50</v>
      </c>
      <c r="H109" s="99">
        <f t="shared" si="4"/>
        <v>6.6361404207313024</v>
      </c>
      <c r="I109" s="99">
        <v>45.21</v>
      </c>
      <c r="J109" s="99">
        <f t="shared" si="5"/>
        <v>6.0003981684252441</v>
      </c>
      <c r="K109" s="99">
        <v>45.21</v>
      </c>
      <c r="L109" s="79">
        <f>K109/7.5345</f>
        <v>6.0003981684252441</v>
      </c>
      <c r="M109" s="99">
        <v>45.21</v>
      </c>
      <c r="N109" s="79">
        <f>M109/7.5345</f>
        <v>6.0003981684252441</v>
      </c>
    </row>
    <row r="110" spans="1:14" s="102" customFormat="1" ht="27" customHeight="1" x14ac:dyDescent="0.25">
      <c r="A110" s="81"/>
      <c r="B110" s="81">
        <v>343</v>
      </c>
      <c r="C110" s="81" t="s">
        <v>30</v>
      </c>
      <c r="D110" s="98"/>
      <c r="E110" s="99">
        <v>79</v>
      </c>
      <c r="F110" s="99">
        <f t="shared" si="3"/>
        <v>10.485101864755457</v>
      </c>
      <c r="G110" s="99">
        <v>50</v>
      </c>
      <c r="H110" s="99">
        <f t="shared" si="4"/>
        <v>6.6361404207313024</v>
      </c>
      <c r="I110" s="99">
        <v>45.21</v>
      </c>
      <c r="J110" s="99">
        <f t="shared" si="5"/>
        <v>6.0003981684252441</v>
      </c>
      <c r="K110" s="99"/>
      <c r="L110" s="79"/>
      <c r="M110" s="99"/>
      <c r="N110" s="79"/>
    </row>
    <row r="111" spans="1:14" ht="27" customHeight="1" x14ac:dyDescent="0.25">
      <c r="A111" s="84"/>
      <c r="B111" s="84">
        <v>3431</v>
      </c>
      <c r="C111" s="84" t="s">
        <v>32</v>
      </c>
      <c r="D111" s="85">
        <v>47300</v>
      </c>
      <c r="E111" s="79">
        <v>79</v>
      </c>
      <c r="F111" s="79">
        <f t="shared" si="3"/>
        <v>10.485101864755457</v>
      </c>
      <c r="G111" s="79">
        <v>50</v>
      </c>
      <c r="H111" s="79">
        <f t="shared" si="4"/>
        <v>6.6361404207313024</v>
      </c>
      <c r="I111" s="79">
        <v>45.21</v>
      </c>
      <c r="J111" s="79">
        <f t="shared" si="5"/>
        <v>6.0003981684252441</v>
      </c>
      <c r="K111" s="79"/>
      <c r="L111" s="79"/>
      <c r="M111" s="79"/>
      <c r="N111" s="79"/>
    </row>
    <row r="112" spans="1:14" ht="27" customHeight="1" x14ac:dyDescent="0.25">
      <c r="A112" s="84"/>
      <c r="B112" s="84">
        <v>3433</v>
      </c>
      <c r="C112" s="84" t="s">
        <v>242</v>
      </c>
      <c r="D112" s="85">
        <v>47300</v>
      </c>
      <c r="E112" s="79">
        <v>0</v>
      </c>
      <c r="F112" s="79">
        <f t="shared" si="3"/>
        <v>0</v>
      </c>
      <c r="G112" s="79">
        <v>0</v>
      </c>
      <c r="H112" s="79">
        <f t="shared" si="4"/>
        <v>0</v>
      </c>
      <c r="I112" s="79">
        <v>0</v>
      </c>
      <c r="J112" s="79">
        <f t="shared" si="5"/>
        <v>0</v>
      </c>
      <c r="K112" s="79"/>
      <c r="L112" s="79"/>
      <c r="M112" s="79"/>
      <c r="N112" s="79"/>
    </row>
    <row r="113" spans="1:14" ht="27" customHeight="1" x14ac:dyDescent="0.25">
      <c r="A113" s="84"/>
      <c r="B113" s="81">
        <v>4</v>
      </c>
      <c r="C113" s="81" t="s">
        <v>295</v>
      </c>
      <c r="D113" s="98"/>
      <c r="E113" s="99">
        <v>70</v>
      </c>
      <c r="F113" s="99">
        <f t="shared" si="3"/>
        <v>9.2905965890238225</v>
      </c>
      <c r="G113" s="99">
        <v>50</v>
      </c>
      <c r="H113" s="99">
        <f t="shared" si="4"/>
        <v>6.6361404207313024</v>
      </c>
      <c r="I113" s="99">
        <v>52.74</v>
      </c>
      <c r="J113" s="99">
        <f t="shared" si="5"/>
        <v>6.999800915787378</v>
      </c>
      <c r="K113" s="99"/>
      <c r="L113" s="79"/>
      <c r="M113" s="99"/>
      <c r="N113" s="79"/>
    </row>
    <row r="114" spans="1:14" ht="27" customHeight="1" x14ac:dyDescent="0.25">
      <c r="A114" s="84"/>
      <c r="B114" s="81">
        <v>42</v>
      </c>
      <c r="C114" s="81" t="s">
        <v>296</v>
      </c>
      <c r="D114" s="98"/>
      <c r="E114" s="99">
        <v>70</v>
      </c>
      <c r="F114" s="99">
        <f t="shared" si="3"/>
        <v>9.2905965890238225</v>
      </c>
      <c r="G114" s="99">
        <v>50</v>
      </c>
      <c r="H114" s="99">
        <f t="shared" si="4"/>
        <v>6.6361404207313024</v>
      </c>
      <c r="I114" s="99">
        <v>52.74</v>
      </c>
      <c r="J114" s="99">
        <f t="shared" si="5"/>
        <v>6.999800915787378</v>
      </c>
      <c r="K114" s="99">
        <v>52.74</v>
      </c>
      <c r="L114" s="79">
        <f>K114/7.5345</f>
        <v>6.999800915787378</v>
      </c>
      <c r="M114" s="99">
        <v>52.74</v>
      </c>
      <c r="N114" s="79">
        <f>M114/7.5345</f>
        <v>6.999800915787378</v>
      </c>
    </row>
    <row r="115" spans="1:14" ht="27" customHeight="1" x14ac:dyDescent="0.25">
      <c r="A115" s="84"/>
      <c r="B115" s="81">
        <v>424</v>
      </c>
      <c r="C115" s="81" t="s">
        <v>59</v>
      </c>
      <c r="D115" s="98"/>
      <c r="E115" s="99">
        <v>70</v>
      </c>
      <c r="F115" s="99">
        <f t="shared" si="3"/>
        <v>9.2905965890238225</v>
      </c>
      <c r="G115" s="99">
        <v>50</v>
      </c>
      <c r="H115" s="99">
        <f t="shared" si="4"/>
        <v>6.6361404207313024</v>
      </c>
      <c r="I115" s="99">
        <v>52.74</v>
      </c>
      <c r="J115" s="99">
        <f t="shared" si="5"/>
        <v>6.999800915787378</v>
      </c>
      <c r="K115" s="99"/>
      <c r="L115" s="79"/>
      <c r="M115" s="99"/>
      <c r="N115" s="79"/>
    </row>
    <row r="116" spans="1:14" ht="27" customHeight="1" x14ac:dyDescent="0.25">
      <c r="A116" s="84"/>
      <c r="B116" s="84">
        <v>4241</v>
      </c>
      <c r="C116" s="84" t="s">
        <v>61</v>
      </c>
      <c r="D116" s="85">
        <v>47300</v>
      </c>
      <c r="E116" s="79">
        <v>70</v>
      </c>
      <c r="F116" s="79">
        <f t="shared" si="3"/>
        <v>9.2905965890238225</v>
      </c>
      <c r="G116" s="79">
        <v>50</v>
      </c>
      <c r="H116" s="79">
        <f t="shared" si="4"/>
        <v>6.6361404207313024</v>
      </c>
      <c r="I116" s="79">
        <v>52.74</v>
      </c>
      <c r="J116" s="79">
        <f t="shared" si="5"/>
        <v>6.999800915787378</v>
      </c>
      <c r="K116" s="79"/>
      <c r="L116" s="79"/>
      <c r="M116" s="79"/>
      <c r="N116" s="79"/>
    </row>
    <row r="117" spans="1:14" ht="27" customHeight="1" x14ac:dyDescent="0.25">
      <c r="A117" s="81" t="s">
        <v>249</v>
      </c>
      <c r="B117" s="82" t="s">
        <v>3</v>
      </c>
      <c r="C117" s="81" t="s">
        <v>250</v>
      </c>
      <c r="D117" s="83"/>
      <c r="E117" s="99">
        <v>0</v>
      </c>
      <c r="F117" s="99">
        <f t="shared" si="3"/>
        <v>0</v>
      </c>
      <c r="G117" s="99">
        <v>28000</v>
      </c>
      <c r="H117" s="99">
        <f t="shared" si="4"/>
        <v>3716.2386356095294</v>
      </c>
      <c r="I117" s="99">
        <f>SUM(I118)</f>
        <v>28013.270000000004</v>
      </c>
      <c r="J117" s="99">
        <f t="shared" si="5"/>
        <v>3717.9998672771917</v>
      </c>
      <c r="K117" s="99">
        <f>SUM(K119,K126)</f>
        <v>28013.27</v>
      </c>
      <c r="L117" s="79">
        <f>K117/7.5345</f>
        <v>3717.9998672771912</v>
      </c>
      <c r="M117" s="99">
        <v>28013.27</v>
      </c>
      <c r="N117" s="79">
        <f>M117/7.5345</f>
        <v>3717.9998672771912</v>
      </c>
    </row>
    <row r="118" spans="1:14" ht="27" customHeight="1" x14ac:dyDescent="0.25">
      <c r="A118" s="82"/>
      <c r="B118" s="81">
        <v>3</v>
      </c>
      <c r="C118" s="81" t="s">
        <v>160</v>
      </c>
      <c r="D118" s="83"/>
      <c r="E118" s="99">
        <v>0</v>
      </c>
      <c r="F118" s="99">
        <f t="shared" si="3"/>
        <v>0</v>
      </c>
      <c r="G118" s="99">
        <f>SUM(G119,G126)</f>
        <v>28000</v>
      </c>
      <c r="H118" s="99">
        <f t="shared" si="4"/>
        <v>3716.2386356095294</v>
      </c>
      <c r="I118" s="99">
        <f>SUM(I119,I126)</f>
        <v>28013.270000000004</v>
      </c>
      <c r="J118" s="99">
        <f t="shared" si="5"/>
        <v>3717.9998672771917</v>
      </c>
      <c r="K118" s="99"/>
      <c r="L118" s="79"/>
      <c r="M118" s="99"/>
      <c r="N118" s="79"/>
    </row>
    <row r="119" spans="1:14" ht="27" customHeight="1" x14ac:dyDescent="0.25">
      <c r="A119" s="82"/>
      <c r="B119" s="81">
        <v>31</v>
      </c>
      <c r="C119" s="81" t="s">
        <v>233</v>
      </c>
      <c r="D119" s="83"/>
      <c r="E119" s="99">
        <v>0</v>
      </c>
      <c r="F119" s="99">
        <f t="shared" si="3"/>
        <v>0</v>
      </c>
      <c r="G119" s="99">
        <v>26300</v>
      </c>
      <c r="H119" s="99">
        <f t="shared" si="4"/>
        <v>3490.6098613046652</v>
      </c>
      <c r="I119" s="99">
        <f>SUM(I120,I122,I124)</f>
        <v>26310.460000000003</v>
      </c>
      <c r="J119" s="99">
        <f t="shared" si="5"/>
        <v>3491.9981418806824</v>
      </c>
      <c r="K119" s="99">
        <v>26310.46</v>
      </c>
      <c r="L119" s="79">
        <f>K119/7.5345</f>
        <v>3491.9981418806819</v>
      </c>
      <c r="M119" s="99">
        <v>26310.46</v>
      </c>
      <c r="N119" s="79">
        <f>M119/7.5345</f>
        <v>3491.9981418806819</v>
      </c>
    </row>
    <row r="120" spans="1:14" ht="27" customHeight="1" x14ac:dyDescent="0.25">
      <c r="A120" s="82"/>
      <c r="B120" s="81">
        <v>311</v>
      </c>
      <c r="C120" s="81" t="s">
        <v>234</v>
      </c>
      <c r="D120" s="83"/>
      <c r="E120" s="99">
        <v>0</v>
      </c>
      <c r="F120" s="99">
        <f t="shared" si="3"/>
        <v>0</v>
      </c>
      <c r="G120" s="99">
        <v>20000</v>
      </c>
      <c r="H120" s="79">
        <f t="shared" si="4"/>
        <v>2654.4561682925209</v>
      </c>
      <c r="I120" s="99">
        <v>20004.080000000002</v>
      </c>
      <c r="J120" s="99">
        <f t="shared" si="5"/>
        <v>2654.9976773508529</v>
      </c>
      <c r="K120" s="99"/>
      <c r="L120" s="79"/>
      <c r="M120" s="99"/>
      <c r="N120" s="79"/>
    </row>
    <row r="121" spans="1:14" ht="27" customHeight="1" x14ac:dyDescent="0.25">
      <c r="A121" s="84"/>
      <c r="B121" s="84">
        <v>3111</v>
      </c>
      <c r="C121" s="84" t="s">
        <v>234</v>
      </c>
      <c r="D121" s="85">
        <v>55435</v>
      </c>
      <c r="E121" s="79">
        <v>0</v>
      </c>
      <c r="F121" s="79">
        <f t="shared" si="3"/>
        <v>0</v>
      </c>
      <c r="G121" s="79">
        <v>20000</v>
      </c>
      <c r="H121" s="79">
        <f t="shared" si="4"/>
        <v>2654.4561682925209</v>
      </c>
      <c r="I121" s="79">
        <v>20004.080000000002</v>
      </c>
      <c r="J121" s="79">
        <f t="shared" si="5"/>
        <v>2654.9976773508529</v>
      </c>
      <c r="K121" s="79"/>
      <c r="L121" s="79"/>
      <c r="M121" s="79"/>
      <c r="N121" s="79"/>
    </row>
    <row r="122" spans="1:14" ht="27" customHeight="1" x14ac:dyDescent="0.25">
      <c r="A122" s="82"/>
      <c r="B122" s="81">
        <v>312</v>
      </c>
      <c r="C122" s="81" t="s">
        <v>236</v>
      </c>
      <c r="D122" s="83"/>
      <c r="E122" s="99">
        <v>0</v>
      </c>
      <c r="F122" s="99">
        <f t="shared" si="3"/>
        <v>0</v>
      </c>
      <c r="G122" s="99">
        <v>3000</v>
      </c>
      <c r="H122" s="99">
        <f t="shared" si="4"/>
        <v>398.16842524387812</v>
      </c>
      <c r="I122" s="99">
        <v>3006.27</v>
      </c>
      <c r="J122" s="99">
        <f t="shared" si="5"/>
        <v>399.00059725263782</v>
      </c>
      <c r="K122" s="99"/>
      <c r="L122" s="79"/>
      <c r="M122" s="99"/>
      <c r="N122" s="79"/>
    </row>
    <row r="123" spans="1:14" ht="27" customHeight="1" x14ac:dyDescent="0.25">
      <c r="A123" s="84"/>
      <c r="B123" s="84">
        <v>3121</v>
      </c>
      <c r="C123" s="84" t="s">
        <v>236</v>
      </c>
      <c r="D123" s="85">
        <v>55435</v>
      </c>
      <c r="E123" s="79">
        <v>0</v>
      </c>
      <c r="F123" s="79">
        <f t="shared" si="3"/>
        <v>0</v>
      </c>
      <c r="G123" s="79">
        <v>3000</v>
      </c>
      <c r="H123" s="79">
        <f t="shared" si="4"/>
        <v>398.16842524387812</v>
      </c>
      <c r="I123" s="79">
        <v>3006.27</v>
      </c>
      <c r="J123" s="79">
        <f t="shared" si="5"/>
        <v>399.00059725263782</v>
      </c>
      <c r="K123" s="79"/>
      <c r="L123" s="79"/>
      <c r="M123" s="79"/>
      <c r="N123" s="79"/>
    </row>
    <row r="124" spans="1:14" ht="27" customHeight="1" x14ac:dyDescent="0.25">
      <c r="A124" s="82"/>
      <c r="B124" s="81">
        <v>313</v>
      </c>
      <c r="C124" s="81" t="s">
        <v>237</v>
      </c>
      <c r="D124" s="83"/>
      <c r="E124" s="99">
        <v>0</v>
      </c>
      <c r="F124" s="99">
        <f t="shared" si="3"/>
        <v>0</v>
      </c>
      <c r="G124" s="99">
        <v>3300</v>
      </c>
      <c r="H124" s="99">
        <f t="shared" si="4"/>
        <v>437.98526776826594</v>
      </c>
      <c r="I124" s="99">
        <v>3300.11</v>
      </c>
      <c r="J124" s="99">
        <f t="shared" si="5"/>
        <v>437.99986727719158</v>
      </c>
      <c r="K124" s="99"/>
      <c r="L124" s="79"/>
      <c r="M124" s="99"/>
      <c r="N124" s="79"/>
    </row>
    <row r="125" spans="1:14" ht="27" customHeight="1" x14ac:dyDescent="0.25">
      <c r="A125" s="84"/>
      <c r="B125" s="84">
        <v>3132</v>
      </c>
      <c r="C125" s="84" t="s">
        <v>238</v>
      </c>
      <c r="D125" s="85">
        <v>55435</v>
      </c>
      <c r="E125" s="79">
        <v>0</v>
      </c>
      <c r="F125" s="79">
        <f t="shared" si="3"/>
        <v>0</v>
      </c>
      <c r="G125" s="79">
        <v>3300</v>
      </c>
      <c r="H125" s="79">
        <f t="shared" si="4"/>
        <v>437.98526776826594</v>
      </c>
      <c r="I125" s="79">
        <v>3300.11</v>
      </c>
      <c r="J125" s="79">
        <f t="shared" si="5"/>
        <v>437.99986727719158</v>
      </c>
      <c r="K125" s="79"/>
      <c r="L125" s="79"/>
      <c r="M125" s="79"/>
      <c r="N125" s="79"/>
    </row>
    <row r="126" spans="1:14" ht="27" customHeight="1" x14ac:dyDescent="0.25">
      <c r="A126" s="82"/>
      <c r="B126" s="81">
        <v>32</v>
      </c>
      <c r="C126" s="81" t="s">
        <v>159</v>
      </c>
      <c r="D126" s="83"/>
      <c r="E126" s="99">
        <v>0</v>
      </c>
      <c r="F126" s="99">
        <f t="shared" si="3"/>
        <v>0</v>
      </c>
      <c r="G126" s="99">
        <v>1700</v>
      </c>
      <c r="H126" s="99">
        <f t="shared" si="4"/>
        <v>225.62877430486427</v>
      </c>
      <c r="I126" s="99">
        <f>SUM(I127,I129)</f>
        <v>1702.81</v>
      </c>
      <c r="J126" s="99">
        <f t="shared" si="5"/>
        <v>226.00172539650936</v>
      </c>
      <c r="K126" s="99">
        <v>1702.81</v>
      </c>
      <c r="L126" s="79">
        <f>K126/7.5345</f>
        <v>226.00172539650936</v>
      </c>
      <c r="M126" s="99">
        <v>1702.81</v>
      </c>
      <c r="N126" s="79">
        <f>M126/7.5345</f>
        <v>226.00172539650936</v>
      </c>
    </row>
    <row r="127" spans="1:14" ht="27" customHeight="1" x14ac:dyDescent="0.25">
      <c r="A127" s="82"/>
      <c r="B127" s="81">
        <v>321</v>
      </c>
      <c r="C127" s="81" t="s">
        <v>6</v>
      </c>
      <c r="D127" s="83"/>
      <c r="E127" s="99">
        <v>0</v>
      </c>
      <c r="F127" s="99">
        <f t="shared" si="3"/>
        <v>0</v>
      </c>
      <c r="G127" s="99">
        <v>1000</v>
      </c>
      <c r="H127" s="99">
        <f t="shared" si="4"/>
        <v>132.72280841462606</v>
      </c>
      <c r="I127" s="99">
        <v>1002.1</v>
      </c>
      <c r="J127" s="99">
        <f t="shared" si="5"/>
        <v>133.00152631229676</v>
      </c>
      <c r="K127" s="99"/>
      <c r="L127" s="79"/>
      <c r="M127" s="99"/>
      <c r="N127" s="79"/>
    </row>
    <row r="128" spans="1:14" ht="27" customHeight="1" x14ac:dyDescent="0.25">
      <c r="A128" s="84"/>
      <c r="B128" s="84">
        <v>3212</v>
      </c>
      <c r="C128" s="84" t="s">
        <v>240</v>
      </c>
      <c r="D128" s="85">
        <v>55435</v>
      </c>
      <c r="E128" s="79">
        <v>0</v>
      </c>
      <c r="F128" s="79">
        <f t="shared" ref="F128:F191" si="6">E128/7.5345</f>
        <v>0</v>
      </c>
      <c r="G128" s="79">
        <v>1000</v>
      </c>
      <c r="H128" s="79">
        <f t="shared" ref="H128:H191" si="7">G128/7.5345</f>
        <v>132.72280841462606</v>
      </c>
      <c r="I128" s="79">
        <v>1002.1</v>
      </c>
      <c r="J128" s="79">
        <f t="shared" ref="J128:J191" si="8">I128/7.5345</f>
        <v>133.00152631229676</v>
      </c>
      <c r="K128" s="79"/>
      <c r="L128" s="79"/>
      <c r="M128" s="79"/>
      <c r="N128" s="79"/>
    </row>
    <row r="129" spans="1:14" ht="27" customHeight="1" x14ac:dyDescent="0.25">
      <c r="A129" s="82"/>
      <c r="B129" s="81">
        <v>322</v>
      </c>
      <c r="C129" s="81" t="s">
        <v>279</v>
      </c>
      <c r="D129" s="83"/>
      <c r="E129" s="99">
        <v>0</v>
      </c>
      <c r="F129" s="99">
        <f t="shared" si="6"/>
        <v>0</v>
      </c>
      <c r="G129" s="99">
        <v>700</v>
      </c>
      <c r="H129" s="99">
        <f t="shared" si="7"/>
        <v>92.905965890238235</v>
      </c>
      <c r="I129" s="99">
        <v>700.71</v>
      </c>
      <c r="J129" s="99">
        <f t="shared" si="8"/>
        <v>93.000199084212625</v>
      </c>
      <c r="K129" s="99"/>
      <c r="L129" s="79"/>
      <c r="M129" s="99"/>
      <c r="N129" s="79"/>
    </row>
    <row r="130" spans="1:14" ht="27" customHeight="1" x14ac:dyDescent="0.25">
      <c r="A130" s="101"/>
      <c r="B130" s="84">
        <v>3222</v>
      </c>
      <c r="C130" s="84" t="s">
        <v>56</v>
      </c>
      <c r="D130" s="85">
        <v>55435</v>
      </c>
      <c r="E130" s="79">
        <v>0</v>
      </c>
      <c r="F130" s="79">
        <f t="shared" si="6"/>
        <v>0</v>
      </c>
      <c r="G130" s="79">
        <v>700</v>
      </c>
      <c r="H130" s="79">
        <f t="shared" si="7"/>
        <v>92.905965890238235</v>
      </c>
      <c r="I130" s="79">
        <v>700.71</v>
      </c>
      <c r="J130" s="79">
        <f t="shared" si="8"/>
        <v>93.000199084212625</v>
      </c>
      <c r="K130" s="79"/>
      <c r="L130" s="79"/>
      <c r="M130" s="79"/>
      <c r="N130" s="79"/>
    </row>
    <row r="131" spans="1:14" ht="27" customHeight="1" x14ac:dyDescent="0.25">
      <c r="A131" s="82" t="s">
        <v>297</v>
      </c>
      <c r="B131" s="81" t="s">
        <v>3</v>
      </c>
      <c r="C131" s="81" t="s">
        <v>298</v>
      </c>
      <c r="D131" s="83"/>
      <c r="E131" s="99">
        <v>0</v>
      </c>
      <c r="F131" s="99">
        <f t="shared" si="6"/>
        <v>0</v>
      </c>
      <c r="G131" s="99">
        <v>0</v>
      </c>
      <c r="H131" s="99">
        <f t="shared" si="7"/>
        <v>0</v>
      </c>
      <c r="I131" s="99">
        <v>1205.51</v>
      </c>
      <c r="J131" s="79">
        <f t="shared" si="8"/>
        <v>159.99867277191584</v>
      </c>
      <c r="K131" s="99">
        <v>1205.51</v>
      </c>
      <c r="L131" s="79">
        <f>K131/7.5345</f>
        <v>159.99867277191584</v>
      </c>
      <c r="M131" s="99">
        <v>1205.51</v>
      </c>
      <c r="N131" s="79">
        <f>M131/7.5345</f>
        <v>159.99867277191584</v>
      </c>
    </row>
    <row r="132" spans="1:14" ht="27" customHeight="1" x14ac:dyDescent="0.25">
      <c r="A132" s="82"/>
      <c r="B132" s="81">
        <v>3</v>
      </c>
      <c r="C132" s="81" t="s">
        <v>160</v>
      </c>
      <c r="D132" s="83"/>
      <c r="E132" s="99">
        <v>0</v>
      </c>
      <c r="F132" s="99">
        <f t="shared" si="6"/>
        <v>0</v>
      </c>
      <c r="G132" s="99">
        <v>0</v>
      </c>
      <c r="H132" s="99">
        <f t="shared" si="7"/>
        <v>0</v>
      </c>
      <c r="I132" s="99">
        <v>1205.51</v>
      </c>
      <c r="J132" s="79">
        <f t="shared" si="8"/>
        <v>159.99867277191584</v>
      </c>
      <c r="K132" s="79"/>
      <c r="L132" s="79"/>
      <c r="M132" s="79"/>
      <c r="N132" s="79"/>
    </row>
    <row r="133" spans="1:14" ht="27" customHeight="1" x14ac:dyDescent="0.25">
      <c r="A133" s="82"/>
      <c r="B133" s="81">
        <v>32</v>
      </c>
      <c r="C133" s="81" t="s">
        <v>159</v>
      </c>
      <c r="D133" s="83"/>
      <c r="E133" s="99">
        <v>0</v>
      </c>
      <c r="F133" s="99">
        <f t="shared" si="6"/>
        <v>0</v>
      </c>
      <c r="G133" s="99">
        <v>0</v>
      </c>
      <c r="H133" s="99">
        <f t="shared" si="7"/>
        <v>0</v>
      </c>
      <c r="I133" s="99">
        <v>1205.51</v>
      </c>
      <c r="J133" s="79">
        <f t="shared" si="8"/>
        <v>159.99867277191584</v>
      </c>
      <c r="K133" s="99">
        <v>1205.51</v>
      </c>
      <c r="L133" s="79">
        <f>K133/7.5345</f>
        <v>159.99867277191584</v>
      </c>
      <c r="M133" s="99">
        <v>1205.51</v>
      </c>
      <c r="N133" s="79">
        <f>M133/7.5345</f>
        <v>159.99867277191584</v>
      </c>
    </row>
    <row r="134" spans="1:14" ht="27" customHeight="1" x14ac:dyDescent="0.25">
      <c r="A134" s="82"/>
      <c r="B134" s="81">
        <v>329</v>
      </c>
      <c r="C134" s="81" t="s">
        <v>28</v>
      </c>
      <c r="D134" s="83"/>
      <c r="E134" s="99">
        <v>0</v>
      </c>
      <c r="F134" s="99">
        <f t="shared" si="6"/>
        <v>0</v>
      </c>
      <c r="G134" s="99">
        <v>0</v>
      </c>
      <c r="H134" s="99">
        <f t="shared" si="7"/>
        <v>0</v>
      </c>
      <c r="I134" s="99">
        <v>1205.51</v>
      </c>
      <c r="J134" s="79">
        <f t="shared" si="8"/>
        <v>159.99867277191584</v>
      </c>
      <c r="K134" s="79"/>
      <c r="L134" s="79"/>
      <c r="M134" s="79"/>
      <c r="N134" s="79"/>
    </row>
    <row r="135" spans="1:14" ht="27" customHeight="1" x14ac:dyDescent="0.25">
      <c r="A135" s="101"/>
      <c r="B135" s="84">
        <v>3299</v>
      </c>
      <c r="C135" s="84" t="s">
        <v>28</v>
      </c>
      <c r="D135" s="85">
        <v>55435</v>
      </c>
      <c r="E135" s="79">
        <v>0</v>
      </c>
      <c r="F135" s="79">
        <f t="shared" si="6"/>
        <v>0</v>
      </c>
      <c r="G135" s="79">
        <v>0</v>
      </c>
      <c r="H135" s="79">
        <f t="shared" si="7"/>
        <v>0</v>
      </c>
      <c r="I135" s="79">
        <v>1205.51</v>
      </c>
      <c r="J135" s="79">
        <f t="shared" si="8"/>
        <v>159.99867277191584</v>
      </c>
      <c r="K135" s="79"/>
      <c r="L135" s="79"/>
      <c r="M135" s="79"/>
      <c r="N135" s="79"/>
    </row>
    <row r="136" spans="1:14" ht="27" customHeight="1" x14ac:dyDescent="0.25">
      <c r="A136" s="81" t="s">
        <v>251</v>
      </c>
      <c r="B136" s="82" t="s">
        <v>3</v>
      </c>
      <c r="C136" s="81" t="s">
        <v>252</v>
      </c>
      <c r="D136" s="83"/>
      <c r="E136" s="99">
        <v>5955</v>
      </c>
      <c r="F136" s="99">
        <f t="shared" si="6"/>
        <v>790.36432410909811</v>
      </c>
      <c r="G136" s="99">
        <v>5036.62</v>
      </c>
      <c r="H136" s="99">
        <f t="shared" si="7"/>
        <v>668.47435131727377</v>
      </c>
      <c r="I136" s="99">
        <f>SUM(I137)</f>
        <v>5017.9800000000005</v>
      </c>
      <c r="J136" s="79">
        <f t="shared" si="8"/>
        <v>666.00039816842525</v>
      </c>
      <c r="K136" s="99">
        <v>5017.9799999999996</v>
      </c>
      <c r="L136" s="79">
        <f>K136/7.5345</f>
        <v>666.00039816842514</v>
      </c>
      <c r="M136" s="99">
        <v>5017.9799999999996</v>
      </c>
      <c r="N136" s="79">
        <f>M136/7.5345</f>
        <v>666.00039816842514</v>
      </c>
    </row>
    <row r="137" spans="1:14" ht="27" customHeight="1" x14ac:dyDescent="0.25">
      <c r="A137" s="82"/>
      <c r="B137" s="81">
        <v>3</v>
      </c>
      <c r="C137" s="81" t="s">
        <v>160</v>
      </c>
      <c r="D137" s="83"/>
      <c r="E137" s="99">
        <v>5955</v>
      </c>
      <c r="F137" s="99">
        <f t="shared" si="6"/>
        <v>790.36432410909811</v>
      </c>
      <c r="G137" s="99">
        <v>5036.62</v>
      </c>
      <c r="H137" s="99">
        <f t="shared" si="7"/>
        <v>668.47435131727377</v>
      </c>
      <c r="I137" s="99">
        <f>SUM(I138)</f>
        <v>5017.9800000000005</v>
      </c>
      <c r="J137" s="79">
        <f t="shared" si="8"/>
        <v>666.00039816842525</v>
      </c>
      <c r="K137" s="79"/>
      <c r="L137" s="79"/>
      <c r="M137" s="79"/>
      <c r="N137" s="79"/>
    </row>
    <row r="138" spans="1:14" ht="27" customHeight="1" x14ac:dyDescent="0.25">
      <c r="A138" s="82"/>
      <c r="B138" s="81">
        <v>32</v>
      </c>
      <c r="C138" s="81" t="s">
        <v>159</v>
      </c>
      <c r="D138" s="83"/>
      <c r="E138" s="99">
        <v>5955</v>
      </c>
      <c r="F138" s="99">
        <f t="shared" si="6"/>
        <v>790.36432410909811</v>
      </c>
      <c r="G138" s="99">
        <v>5063.62</v>
      </c>
      <c r="H138" s="99">
        <f t="shared" si="7"/>
        <v>672.05786714446867</v>
      </c>
      <c r="I138" s="99">
        <f>SUM(I139,I141)</f>
        <v>5017.9800000000005</v>
      </c>
      <c r="J138" s="79">
        <f t="shared" si="8"/>
        <v>666.00039816842525</v>
      </c>
      <c r="K138" s="99">
        <v>5017.9799999999996</v>
      </c>
      <c r="L138" s="79">
        <f>K138/7.5345</f>
        <v>666.00039816842514</v>
      </c>
      <c r="M138" s="99">
        <v>5017.9799999999996</v>
      </c>
      <c r="N138" s="79">
        <f>M138/7.5345</f>
        <v>666.00039816842514</v>
      </c>
    </row>
    <row r="139" spans="1:14" ht="27" customHeight="1" x14ac:dyDescent="0.25">
      <c r="A139" s="82"/>
      <c r="B139" s="81">
        <v>322</v>
      </c>
      <c r="C139" s="81" t="s">
        <v>279</v>
      </c>
      <c r="D139" s="83"/>
      <c r="E139" s="99">
        <v>1484</v>
      </c>
      <c r="F139" s="99">
        <f t="shared" si="6"/>
        <v>196.96064768730506</v>
      </c>
      <c r="G139" s="99">
        <v>5036.62</v>
      </c>
      <c r="H139" s="99">
        <f t="shared" si="7"/>
        <v>668.47435131727377</v>
      </c>
      <c r="I139" s="99">
        <v>3013.8</v>
      </c>
      <c r="J139" s="79">
        <f t="shared" si="8"/>
        <v>400</v>
      </c>
      <c r="K139" s="79"/>
      <c r="L139" s="79"/>
      <c r="M139" s="79"/>
      <c r="N139" s="79"/>
    </row>
    <row r="140" spans="1:14" ht="27" customHeight="1" x14ac:dyDescent="0.25">
      <c r="A140" s="84"/>
      <c r="B140" s="84">
        <v>3225</v>
      </c>
      <c r="C140" s="84" t="s">
        <v>49</v>
      </c>
      <c r="D140" s="85">
        <v>55435</v>
      </c>
      <c r="E140" s="79">
        <v>1484</v>
      </c>
      <c r="F140" s="79">
        <f t="shared" si="6"/>
        <v>196.96064768730506</v>
      </c>
      <c r="G140" s="79">
        <v>5036.62</v>
      </c>
      <c r="H140" s="79">
        <f t="shared" si="7"/>
        <v>668.47435131727377</v>
      </c>
      <c r="I140" s="79">
        <v>3013.8</v>
      </c>
      <c r="J140" s="79">
        <f t="shared" si="8"/>
        <v>400</v>
      </c>
      <c r="K140" s="79"/>
      <c r="L140" s="79"/>
      <c r="M140" s="79"/>
      <c r="N140" s="79"/>
    </row>
    <row r="141" spans="1:14" s="102" customFormat="1" ht="27" customHeight="1" x14ac:dyDescent="0.25">
      <c r="A141" s="81"/>
      <c r="B141" s="81">
        <v>329</v>
      </c>
      <c r="C141" s="81" t="s">
        <v>28</v>
      </c>
      <c r="D141" s="98"/>
      <c r="E141" s="99">
        <v>4471</v>
      </c>
      <c r="F141" s="99">
        <f t="shared" si="6"/>
        <v>593.40367642179308</v>
      </c>
      <c r="G141" s="99">
        <v>0</v>
      </c>
      <c r="H141" s="99">
        <f t="shared" si="7"/>
        <v>0</v>
      </c>
      <c r="I141" s="99">
        <v>2004.18</v>
      </c>
      <c r="J141" s="79">
        <f t="shared" si="8"/>
        <v>266.00039816842525</v>
      </c>
      <c r="K141" s="79"/>
      <c r="L141" s="79"/>
      <c r="M141" s="79"/>
      <c r="N141" s="79"/>
    </row>
    <row r="142" spans="1:14" ht="27" customHeight="1" x14ac:dyDescent="0.25">
      <c r="A142" s="84"/>
      <c r="B142" s="84">
        <v>3299</v>
      </c>
      <c r="C142" s="84" t="s">
        <v>28</v>
      </c>
      <c r="D142" s="85">
        <v>55435</v>
      </c>
      <c r="E142" s="79">
        <v>4471</v>
      </c>
      <c r="F142" s="79">
        <f t="shared" si="6"/>
        <v>593.40367642179308</v>
      </c>
      <c r="G142" s="79">
        <v>0</v>
      </c>
      <c r="H142" s="79">
        <f t="shared" si="7"/>
        <v>0</v>
      </c>
      <c r="I142" s="79">
        <v>2004.18</v>
      </c>
      <c r="J142" s="79">
        <f t="shared" si="8"/>
        <v>266.00039816842525</v>
      </c>
      <c r="K142" s="79"/>
      <c r="L142" s="79"/>
      <c r="M142" s="79"/>
      <c r="N142" s="79"/>
    </row>
    <row r="143" spans="1:14" ht="27" customHeight="1" x14ac:dyDescent="0.25">
      <c r="A143" s="81" t="s">
        <v>253</v>
      </c>
      <c r="B143" s="82" t="s">
        <v>3</v>
      </c>
      <c r="C143" s="81" t="s">
        <v>254</v>
      </c>
      <c r="D143" s="83"/>
      <c r="E143" s="99">
        <v>35806</v>
      </c>
      <c r="F143" s="99">
        <f t="shared" si="6"/>
        <v>4752.2728780941006</v>
      </c>
      <c r="G143" s="99">
        <f>SUM(G144,G148)</f>
        <v>40000</v>
      </c>
      <c r="H143" s="99">
        <f t="shared" si="7"/>
        <v>5308.9123365850419</v>
      </c>
      <c r="I143" s="99">
        <f>SUM(I144,I148)</f>
        <v>40008.229999999996</v>
      </c>
      <c r="J143" s="99">
        <f t="shared" si="8"/>
        <v>5310.0046452982933</v>
      </c>
      <c r="K143" s="99">
        <f>SUM(K145,K149)</f>
        <v>40008.229999999996</v>
      </c>
      <c r="L143" s="79">
        <f>K143/7.5345</f>
        <v>5310.0046452982933</v>
      </c>
      <c r="M143" s="99">
        <v>40008.230000000003</v>
      </c>
      <c r="N143" s="79">
        <f>M143/7.5345</f>
        <v>5310.0046452982942</v>
      </c>
    </row>
    <row r="144" spans="1:14" ht="27" customHeight="1" x14ac:dyDescent="0.25">
      <c r="A144" s="82"/>
      <c r="B144" s="81">
        <v>3</v>
      </c>
      <c r="C144" s="81" t="s">
        <v>160</v>
      </c>
      <c r="D144" s="83"/>
      <c r="E144" s="99">
        <v>19943</v>
      </c>
      <c r="F144" s="99">
        <f t="shared" si="6"/>
        <v>2646.8909682128874</v>
      </c>
      <c r="G144" s="99">
        <v>17000</v>
      </c>
      <c r="H144" s="99">
        <f t="shared" si="7"/>
        <v>2256.2877430486428</v>
      </c>
      <c r="I144" s="99">
        <v>17027.97</v>
      </c>
      <c r="J144" s="99">
        <f t="shared" si="8"/>
        <v>2260</v>
      </c>
      <c r="K144" s="99"/>
      <c r="L144" s="79"/>
      <c r="M144" s="99"/>
      <c r="N144" s="79"/>
    </row>
    <row r="145" spans="1:14" ht="27" customHeight="1" x14ac:dyDescent="0.25">
      <c r="A145" s="82"/>
      <c r="B145" s="81">
        <v>32</v>
      </c>
      <c r="C145" s="81" t="s">
        <v>159</v>
      </c>
      <c r="D145" s="83"/>
      <c r="E145" s="99">
        <v>19943</v>
      </c>
      <c r="F145" s="99">
        <f t="shared" si="6"/>
        <v>2646.8909682128874</v>
      </c>
      <c r="G145" s="99">
        <v>17000</v>
      </c>
      <c r="H145" s="99">
        <f t="shared" si="7"/>
        <v>2256.2877430486428</v>
      </c>
      <c r="I145" s="99">
        <v>17027.97</v>
      </c>
      <c r="J145" s="99">
        <f t="shared" si="8"/>
        <v>2260</v>
      </c>
      <c r="K145" s="99">
        <v>17027.97</v>
      </c>
      <c r="L145" s="79">
        <f>K145/7.5345</f>
        <v>2260</v>
      </c>
      <c r="M145" s="99">
        <v>17027.97</v>
      </c>
      <c r="N145" s="79">
        <f>M145/7.5345</f>
        <v>2260</v>
      </c>
    </row>
    <row r="146" spans="1:14" ht="27" customHeight="1" x14ac:dyDescent="0.25">
      <c r="A146" s="82"/>
      <c r="B146" s="81">
        <v>322</v>
      </c>
      <c r="C146" s="81" t="s">
        <v>279</v>
      </c>
      <c r="D146" s="83"/>
      <c r="E146" s="99">
        <v>19943</v>
      </c>
      <c r="F146" s="99">
        <f t="shared" si="6"/>
        <v>2646.8909682128874</v>
      </c>
      <c r="G146" s="99">
        <v>17000</v>
      </c>
      <c r="H146" s="99">
        <f t="shared" si="7"/>
        <v>2256.2877430486428</v>
      </c>
      <c r="I146" s="99">
        <v>17027.97</v>
      </c>
      <c r="J146" s="99">
        <f t="shared" si="8"/>
        <v>2260</v>
      </c>
      <c r="K146" s="99"/>
      <c r="L146" s="79"/>
      <c r="M146" s="99"/>
      <c r="N146" s="79"/>
    </row>
    <row r="147" spans="1:14" ht="27" customHeight="1" x14ac:dyDescent="0.25">
      <c r="A147" s="84"/>
      <c r="B147" s="84">
        <v>3221</v>
      </c>
      <c r="C147" s="84" t="s">
        <v>45</v>
      </c>
      <c r="D147" s="85">
        <v>53082</v>
      </c>
      <c r="E147" s="79">
        <v>19943</v>
      </c>
      <c r="F147" s="79">
        <f t="shared" si="6"/>
        <v>2646.8909682128874</v>
      </c>
      <c r="G147" s="79">
        <v>17000</v>
      </c>
      <c r="H147" s="79">
        <f t="shared" si="7"/>
        <v>2256.2877430486428</v>
      </c>
      <c r="I147" s="79">
        <v>17027.97</v>
      </c>
      <c r="J147" s="79">
        <f t="shared" si="8"/>
        <v>2260</v>
      </c>
      <c r="K147" s="79"/>
      <c r="L147" s="79"/>
      <c r="M147" s="79"/>
      <c r="N147" s="79"/>
    </row>
    <row r="148" spans="1:14" ht="27" customHeight="1" x14ac:dyDescent="0.25">
      <c r="A148" s="82"/>
      <c r="B148" s="81">
        <v>4</v>
      </c>
      <c r="C148" s="81" t="s">
        <v>164</v>
      </c>
      <c r="D148" s="83"/>
      <c r="E148" s="99">
        <v>15863</v>
      </c>
      <c r="F148" s="99">
        <f t="shared" si="6"/>
        <v>2105.3819098812128</v>
      </c>
      <c r="G148" s="99">
        <v>23000</v>
      </c>
      <c r="H148" s="99">
        <f t="shared" si="7"/>
        <v>3052.6245935363991</v>
      </c>
      <c r="I148" s="99">
        <v>22980.26</v>
      </c>
      <c r="J148" s="99">
        <f t="shared" si="8"/>
        <v>3050.0046452982942</v>
      </c>
      <c r="K148" s="99"/>
      <c r="L148" s="79"/>
      <c r="M148" s="99"/>
      <c r="N148" s="79"/>
    </row>
    <row r="149" spans="1:14" ht="27" customHeight="1" x14ac:dyDescent="0.25">
      <c r="A149" s="82"/>
      <c r="B149" s="81">
        <v>42</v>
      </c>
      <c r="C149" s="81" t="s">
        <v>163</v>
      </c>
      <c r="D149" s="83"/>
      <c r="E149" s="99">
        <v>15863</v>
      </c>
      <c r="F149" s="99">
        <f t="shared" si="6"/>
        <v>2105.3819098812128</v>
      </c>
      <c r="G149" s="99">
        <v>23000</v>
      </c>
      <c r="H149" s="99">
        <f t="shared" si="7"/>
        <v>3052.6245935363991</v>
      </c>
      <c r="I149" s="99">
        <v>22980.26</v>
      </c>
      <c r="J149" s="99">
        <f t="shared" si="8"/>
        <v>3050.0046452982942</v>
      </c>
      <c r="K149" s="99">
        <v>22980.26</v>
      </c>
      <c r="L149" s="79">
        <f>K149/7.5345</f>
        <v>3050.0046452982942</v>
      </c>
      <c r="M149" s="99">
        <v>22980.26</v>
      </c>
      <c r="N149" s="79">
        <f>M149/7.5345</f>
        <v>3050.0046452982942</v>
      </c>
    </row>
    <row r="150" spans="1:14" ht="27" customHeight="1" x14ac:dyDescent="0.25">
      <c r="A150" s="82"/>
      <c r="B150" s="81" t="s">
        <v>58</v>
      </c>
      <c r="C150" s="81" t="s">
        <v>59</v>
      </c>
      <c r="D150" s="83"/>
      <c r="E150" s="99">
        <v>15863</v>
      </c>
      <c r="F150" s="99">
        <f t="shared" si="6"/>
        <v>2105.3819098812128</v>
      </c>
      <c r="G150" s="99">
        <v>23000</v>
      </c>
      <c r="H150" s="99">
        <f t="shared" si="7"/>
        <v>3052.6245935363991</v>
      </c>
      <c r="I150" s="99">
        <v>22980.26</v>
      </c>
      <c r="J150" s="99">
        <f t="shared" si="8"/>
        <v>3050.0046452982942</v>
      </c>
      <c r="K150" s="99"/>
      <c r="L150" s="79"/>
      <c r="M150" s="99"/>
      <c r="N150" s="79"/>
    </row>
    <row r="151" spans="1:14" ht="27" customHeight="1" x14ac:dyDescent="0.25">
      <c r="A151" s="84"/>
      <c r="B151" s="84" t="s">
        <v>60</v>
      </c>
      <c r="C151" s="84" t="s">
        <v>61</v>
      </c>
      <c r="D151" s="85">
        <v>53082</v>
      </c>
      <c r="E151" s="79">
        <v>0</v>
      </c>
      <c r="F151" s="79">
        <f t="shared" si="6"/>
        <v>0</v>
      </c>
      <c r="G151" s="79">
        <v>23000</v>
      </c>
      <c r="H151" s="79">
        <f t="shared" si="7"/>
        <v>3052.6245935363991</v>
      </c>
      <c r="I151" s="79">
        <v>22980.26</v>
      </c>
      <c r="J151" s="79">
        <f t="shared" si="8"/>
        <v>3050.0046452982942</v>
      </c>
      <c r="K151" s="79"/>
      <c r="L151" s="79"/>
      <c r="M151" s="79"/>
      <c r="N151" s="79"/>
    </row>
    <row r="152" spans="1:14" ht="27" customHeight="1" x14ac:dyDescent="0.25">
      <c r="A152" s="81" t="s">
        <v>291</v>
      </c>
      <c r="B152" s="82" t="s">
        <v>3</v>
      </c>
      <c r="C152" s="81" t="s">
        <v>292</v>
      </c>
      <c r="D152" s="83"/>
      <c r="E152" s="99">
        <v>0</v>
      </c>
      <c r="F152" s="99">
        <f t="shared" si="6"/>
        <v>0</v>
      </c>
      <c r="G152" s="99">
        <v>2000</v>
      </c>
      <c r="H152" s="99">
        <f t="shared" si="7"/>
        <v>265.44561682925212</v>
      </c>
      <c r="I152" s="99">
        <v>602.76</v>
      </c>
      <c r="J152" s="99">
        <f t="shared" si="8"/>
        <v>80</v>
      </c>
      <c r="K152" s="99">
        <v>602.76</v>
      </c>
      <c r="L152" s="79">
        <f>K152/7.5345</f>
        <v>80</v>
      </c>
      <c r="M152" s="99">
        <v>602.76</v>
      </c>
      <c r="N152" s="79">
        <f>M152/7.5345</f>
        <v>80</v>
      </c>
    </row>
    <row r="153" spans="1:14" ht="27" customHeight="1" x14ac:dyDescent="0.25">
      <c r="A153" s="82"/>
      <c r="B153" s="81">
        <v>3</v>
      </c>
      <c r="C153" s="81" t="s">
        <v>160</v>
      </c>
      <c r="D153" s="83"/>
      <c r="E153" s="99">
        <v>0</v>
      </c>
      <c r="F153" s="99">
        <f t="shared" si="6"/>
        <v>0</v>
      </c>
      <c r="G153" s="99">
        <v>2000</v>
      </c>
      <c r="H153" s="99">
        <f t="shared" si="7"/>
        <v>265.44561682925212</v>
      </c>
      <c r="I153" s="99">
        <v>602.76</v>
      </c>
      <c r="J153" s="99">
        <f t="shared" si="8"/>
        <v>80</v>
      </c>
      <c r="K153" s="99"/>
      <c r="L153" s="79"/>
      <c r="M153" s="99"/>
      <c r="N153" s="79"/>
    </row>
    <row r="154" spans="1:14" ht="27" customHeight="1" x14ac:dyDescent="0.25">
      <c r="A154" s="82"/>
      <c r="B154" s="81">
        <v>32</v>
      </c>
      <c r="C154" s="81" t="s">
        <v>159</v>
      </c>
      <c r="D154" s="83"/>
      <c r="E154" s="99">
        <v>0</v>
      </c>
      <c r="F154" s="99">
        <f t="shared" si="6"/>
        <v>0</v>
      </c>
      <c r="G154" s="99">
        <v>2000</v>
      </c>
      <c r="H154" s="99">
        <f t="shared" si="7"/>
        <v>265.44561682925212</v>
      </c>
      <c r="I154" s="99">
        <v>602.76</v>
      </c>
      <c r="J154" s="99">
        <f t="shared" si="8"/>
        <v>80</v>
      </c>
      <c r="K154" s="99">
        <v>602.76</v>
      </c>
      <c r="L154" s="79">
        <f>K154/7.5345</f>
        <v>80</v>
      </c>
      <c r="M154" s="99">
        <v>602.76</v>
      </c>
      <c r="N154" s="79">
        <f>M154/7.5345</f>
        <v>80</v>
      </c>
    </row>
    <row r="155" spans="1:14" ht="27" customHeight="1" x14ac:dyDescent="0.25">
      <c r="A155" s="82"/>
      <c r="B155" s="81" t="s">
        <v>10</v>
      </c>
      <c r="C155" s="81" t="s">
        <v>11</v>
      </c>
      <c r="D155" s="83"/>
      <c r="E155" s="99">
        <v>0</v>
      </c>
      <c r="F155" s="99">
        <f t="shared" si="6"/>
        <v>0</v>
      </c>
      <c r="G155" s="99">
        <v>2000</v>
      </c>
      <c r="H155" s="99">
        <f t="shared" si="7"/>
        <v>265.44561682925212</v>
      </c>
      <c r="I155" s="99">
        <v>602.76</v>
      </c>
      <c r="J155" s="99">
        <f t="shared" si="8"/>
        <v>80</v>
      </c>
      <c r="K155" s="99"/>
      <c r="L155" s="79"/>
      <c r="M155" s="99"/>
      <c r="N155" s="79"/>
    </row>
    <row r="156" spans="1:14" ht="27" customHeight="1" x14ac:dyDescent="0.25">
      <c r="A156" s="84"/>
      <c r="B156" s="84" t="s">
        <v>17</v>
      </c>
      <c r="C156" s="84" t="s">
        <v>28</v>
      </c>
      <c r="D156" s="85">
        <v>55435</v>
      </c>
      <c r="E156" s="79">
        <v>0</v>
      </c>
      <c r="F156" s="79">
        <f t="shared" si="6"/>
        <v>0</v>
      </c>
      <c r="G156" s="79">
        <v>2000</v>
      </c>
      <c r="H156" s="79">
        <f t="shared" si="7"/>
        <v>265.44561682925212</v>
      </c>
      <c r="I156" s="79">
        <v>602.76</v>
      </c>
      <c r="J156" s="79">
        <f t="shared" si="8"/>
        <v>80</v>
      </c>
      <c r="K156" s="79"/>
      <c r="L156" s="79"/>
      <c r="M156" s="79"/>
      <c r="N156" s="79"/>
    </row>
    <row r="157" spans="1:14" s="102" customFormat="1" ht="27" customHeight="1" x14ac:dyDescent="0.25">
      <c r="A157" s="81" t="s">
        <v>300</v>
      </c>
      <c r="B157" s="81" t="s">
        <v>3</v>
      </c>
      <c r="C157" s="81" t="s">
        <v>301</v>
      </c>
      <c r="D157" s="98"/>
      <c r="E157" s="99">
        <v>2552</v>
      </c>
      <c r="F157" s="99">
        <f t="shared" si="6"/>
        <v>338.70860707412567</v>
      </c>
      <c r="G157" s="99">
        <v>0</v>
      </c>
      <c r="H157" s="99">
        <f t="shared" si="7"/>
        <v>0</v>
      </c>
      <c r="I157" s="99">
        <v>0</v>
      </c>
      <c r="J157" s="99">
        <f t="shared" si="8"/>
        <v>0</v>
      </c>
      <c r="K157" s="99">
        <v>0</v>
      </c>
      <c r="L157" s="79">
        <f>K157/7.5345</f>
        <v>0</v>
      </c>
      <c r="M157" s="99">
        <v>0</v>
      </c>
      <c r="N157" s="79">
        <v>0</v>
      </c>
    </row>
    <row r="158" spans="1:14" s="102" customFormat="1" ht="27" customHeight="1" x14ac:dyDescent="0.25">
      <c r="A158" s="81"/>
      <c r="B158" s="81">
        <v>3</v>
      </c>
      <c r="C158" s="81" t="s">
        <v>160</v>
      </c>
      <c r="D158" s="98"/>
      <c r="E158" s="99">
        <v>2552</v>
      </c>
      <c r="F158" s="99">
        <f t="shared" si="6"/>
        <v>338.70860707412567</v>
      </c>
      <c r="G158" s="99">
        <v>0</v>
      </c>
      <c r="H158" s="99">
        <f t="shared" si="7"/>
        <v>0</v>
      </c>
      <c r="I158" s="99">
        <v>0</v>
      </c>
      <c r="J158" s="99">
        <f t="shared" si="8"/>
        <v>0</v>
      </c>
      <c r="K158" s="99"/>
      <c r="L158" s="79"/>
      <c r="M158" s="99"/>
      <c r="N158" s="79"/>
    </row>
    <row r="159" spans="1:14" s="102" customFormat="1" ht="27" customHeight="1" x14ac:dyDescent="0.25">
      <c r="A159" s="81"/>
      <c r="B159" s="81">
        <v>32</v>
      </c>
      <c r="C159" s="81" t="s">
        <v>159</v>
      </c>
      <c r="D159" s="98"/>
      <c r="E159" s="99">
        <v>2552</v>
      </c>
      <c r="F159" s="99">
        <f t="shared" si="6"/>
        <v>338.70860707412567</v>
      </c>
      <c r="G159" s="99">
        <v>0</v>
      </c>
      <c r="H159" s="99">
        <f t="shared" si="7"/>
        <v>0</v>
      </c>
      <c r="I159" s="99">
        <v>0</v>
      </c>
      <c r="J159" s="99">
        <f t="shared" si="8"/>
        <v>0</v>
      </c>
      <c r="K159" s="99">
        <v>0</v>
      </c>
      <c r="L159" s="79">
        <f>K159/7.5345</f>
        <v>0</v>
      </c>
      <c r="M159" s="99">
        <v>0</v>
      </c>
      <c r="N159" s="79">
        <f>M159/7.5345</f>
        <v>0</v>
      </c>
    </row>
    <row r="160" spans="1:14" s="102" customFormat="1" ht="27" customHeight="1" x14ac:dyDescent="0.25">
      <c r="A160" s="81"/>
      <c r="B160" s="81">
        <v>321</v>
      </c>
      <c r="C160" s="81" t="s">
        <v>6</v>
      </c>
      <c r="D160" s="98"/>
      <c r="E160" s="99">
        <v>1478</v>
      </c>
      <c r="F160" s="99">
        <f t="shared" si="6"/>
        <v>196.16431083681729</v>
      </c>
      <c r="G160" s="99">
        <v>0</v>
      </c>
      <c r="H160" s="99">
        <f t="shared" si="7"/>
        <v>0</v>
      </c>
      <c r="I160" s="99">
        <v>0</v>
      </c>
      <c r="J160" s="99">
        <f t="shared" si="8"/>
        <v>0</v>
      </c>
      <c r="K160" s="99"/>
      <c r="L160" s="79"/>
      <c r="M160" s="99"/>
      <c r="N160" s="79"/>
    </row>
    <row r="161" spans="1:14" ht="27" customHeight="1" x14ac:dyDescent="0.25">
      <c r="A161" s="84"/>
      <c r="B161" s="84">
        <v>3211</v>
      </c>
      <c r="C161" s="84" t="s">
        <v>9</v>
      </c>
      <c r="D161" s="85">
        <v>47300</v>
      </c>
      <c r="E161" s="79">
        <v>1203</v>
      </c>
      <c r="F161" s="79">
        <f t="shared" si="6"/>
        <v>159.66553852279515</v>
      </c>
      <c r="G161" s="79">
        <v>0</v>
      </c>
      <c r="H161" s="79">
        <f t="shared" si="7"/>
        <v>0</v>
      </c>
      <c r="I161" s="79">
        <v>0</v>
      </c>
      <c r="J161" s="79">
        <f t="shared" si="8"/>
        <v>0</v>
      </c>
      <c r="K161" s="79"/>
      <c r="L161" s="79"/>
      <c r="M161" s="79"/>
      <c r="N161" s="79"/>
    </row>
    <row r="162" spans="1:14" ht="27" customHeight="1" x14ac:dyDescent="0.25">
      <c r="A162" s="84"/>
      <c r="B162" s="84">
        <v>3213</v>
      </c>
      <c r="C162" s="84" t="s">
        <v>34</v>
      </c>
      <c r="D162" s="85">
        <v>47300</v>
      </c>
      <c r="E162" s="79">
        <v>275</v>
      </c>
      <c r="F162" s="79">
        <f t="shared" si="6"/>
        <v>36.498772314022162</v>
      </c>
      <c r="G162" s="79">
        <v>0</v>
      </c>
      <c r="H162" s="79">
        <f t="shared" si="7"/>
        <v>0</v>
      </c>
      <c r="I162" s="79">
        <v>0</v>
      </c>
      <c r="J162" s="79">
        <f t="shared" si="8"/>
        <v>0</v>
      </c>
      <c r="K162" s="79"/>
      <c r="L162" s="79"/>
      <c r="M162" s="79"/>
      <c r="N162" s="79"/>
    </row>
    <row r="163" spans="1:14" s="102" customFormat="1" ht="27" customHeight="1" x14ac:dyDescent="0.25">
      <c r="A163" s="81"/>
      <c r="B163" s="81">
        <v>322</v>
      </c>
      <c r="C163" s="81" t="s">
        <v>302</v>
      </c>
      <c r="D163" s="98"/>
      <c r="E163" s="99">
        <v>1074</v>
      </c>
      <c r="F163" s="99">
        <f t="shared" si="6"/>
        <v>142.54429623730837</v>
      </c>
      <c r="G163" s="99">
        <v>0</v>
      </c>
      <c r="H163" s="99">
        <f t="shared" si="7"/>
        <v>0</v>
      </c>
      <c r="I163" s="99">
        <v>0</v>
      </c>
      <c r="J163" s="99">
        <f t="shared" si="8"/>
        <v>0</v>
      </c>
      <c r="K163" s="99"/>
      <c r="L163" s="79"/>
      <c r="M163" s="99"/>
      <c r="N163" s="79"/>
    </row>
    <row r="164" spans="1:14" ht="27" customHeight="1" x14ac:dyDescent="0.25">
      <c r="A164" s="84"/>
      <c r="B164" s="84">
        <v>3221</v>
      </c>
      <c r="C164" s="84" t="s">
        <v>45</v>
      </c>
      <c r="D164" s="85">
        <v>62300</v>
      </c>
      <c r="E164" s="79">
        <v>1074</v>
      </c>
      <c r="F164" s="79">
        <f t="shared" si="6"/>
        <v>142.54429623730837</v>
      </c>
      <c r="G164" s="79">
        <v>0</v>
      </c>
      <c r="H164" s="79">
        <f t="shared" si="7"/>
        <v>0</v>
      </c>
      <c r="I164" s="79">
        <v>0</v>
      </c>
      <c r="J164" s="79">
        <f t="shared" si="8"/>
        <v>0</v>
      </c>
      <c r="K164" s="79"/>
      <c r="L164" s="79"/>
      <c r="M164" s="79"/>
      <c r="N164" s="79"/>
    </row>
    <row r="165" spans="1:14" s="102" customFormat="1" ht="27" customHeight="1" x14ac:dyDescent="0.25">
      <c r="A165" s="81" t="s">
        <v>303</v>
      </c>
      <c r="B165" s="81" t="s">
        <v>3</v>
      </c>
      <c r="C165" s="81" t="s">
        <v>304</v>
      </c>
      <c r="D165" s="98"/>
      <c r="E165" s="99">
        <v>340</v>
      </c>
      <c r="F165" s="99">
        <f t="shared" si="6"/>
        <v>45.125754860972854</v>
      </c>
      <c r="G165" s="99">
        <v>0</v>
      </c>
      <c r="H165" s="99">
        <f t="shared" si="7"/>
        <v>0</v>
      </c>
      <c r="I165" s="99">
        <v>0</v>
      </c>
      <c r="J165" s="79">
        <f t="shared" si="8"/>
        <v>0</v>
      </c>
      <c r="K165" s="99">
        <v>0</v>
      </c>
      <c r="L165" s="99">
        <v>0</v>
      </c>
      <c r="M165" s="99">
        <v>0</v>
      </c>
      <c r="N165" s="79">
        <v>0</v>
      </c>
    </row>
    <row r="166" spans="1:14" s="102" customFormat="1" ht="27" customHeight="1" x14ac:dyDescent="0.25">
      <c r="A166" s="81"/>
      <c r="B166" s="81">
        <v>3</v>
      </c>
      <c r="C166" s="81" t="s">
        <v>160</v>
      </c>
      <c r="D166" s="98"/>
      <c r="E166" s="99">
        <v>340</v>
      </c>
      <c r="F166" s="99">
        <f t="shared" si="6"/>
        <v>45.125754860972854</v>
      </c>
      <c r="G166" s="99">
        <v>0</v>
      </c>
      <c r="H166" s="99">
        <f t="shared" si="7"/>
        <v>0</v>
      </c>
      <c r="I166" s="99">
        <v>0</v>
      </c>
      <c r="J166" s="79">
        <f t="shared" si="8"/>
        <v>0</v>
      </c>
      <c r="K166" s="79"/>
      <c r="L166" s="79"/>
      <c r="M166" s="79"/>
      <c r="N166" s="79"/>
    </row>
    <row r="167" spans="1:14" s="102" customFormat="1" ht="27" customHeight="1" x14ac:dyDescent="0.25">
      <c r="A167" s="81"/>
      <c r="B167" s="81">
        <v>32</v>
      </c>
      <c r="C167" s="81" t="s">
        <v>159</v>
      </c>
      <c r="D167" s="98"/>
      <c r="E167" s="99">
        <v>340</v>
      </c>
      <c r="F167" s="99">
        <f t="shared" si="6"/>
        <v>45.125754860972854</v>
      </c>
      <c r="G167" s="99">
        <v>0</v>
      </c>
      <c r="H167" s="99">
        <f t="shared" si="7"/>
        <v>0</v>
      </c>
      <c r="I167" s="99">
        <v>0</v>
      </c>
      <c r="J167" s="79">
        <f t="shared" si="8"/>
        <v>0</v>
      </c>
      <c r="K167" s="99">
        <v>0</v>
      </c>
      <c r="L167" s="79">
        <f>K167/7.5345</f>
        <v>0</v>
      </c>
      <c r="M167" s="79">
        <v>0</v>
      </c>
      <c r="N167" s="79">
        <f>M167/7.5345</f>
        <v>0</v>
      </c>
    </row>
    <row r="168" spans="1:14" s="102" customFormat="1" ht="27" customHeight="1" x14ac:dyDescent="0.25">
      <c r="A168" s="81"/>
      <c r="B168" s="81">
        <v>321</v>
      </c>
      <c r="C168" s="81" t="s">
        <v>6</v>
      </c>
      <c r="D168" s="98"/>
      <c r="E168" s="99">
        <v>340</v>
      </c>
      <c r="F168" s="99">
        <f t="shared" si="6"/>
        <v>45.125754860972854</v>
      </c>
      <c r="G168" s="99">
        <v>0</v>
      </c>
      <c r="H168" s="99">
        <f t="shared" si="7"/>
        <v>0</v>
      </c>
      <c r="I168" s="99">
        <v>0</v>
      </c>
      <c r="J168" s="79">
        <f t="shared" si="8"/>
        <v>0</v>
      </c>
      <c r="K168" s="79"/>
      <c r="L168" s="79"/>
      <c r="M168" s="79"/>
      <c r="N168" s="79"/>
    </row>
    <row r="169" spans="1:14" ht="27" customHeight="1" x14ac:dyDescent="0.25">
      <c r="A169" s="84"/>
      <c r="B169" s="84">
        <v>3211</v>
      </c>
      <c r="C169" s="84" t="s">
        <v>9</v>
      </c>
      <c r="D169" s="85">
        <v>58300</v>
      </c>
      <c r="E169" s="79">
        <v>340</v>
      </c>
      <c r="F169" s="79">
        <f t="shared" si="6"/>
        <v>45.125754860972854</v>
      </c>
      <c r="G169" s="79">
        <v>0</v>
      </c>
      <c r="H169" s="79">
        <f t="shared" si="7"/>
        <v>0</v>
      </c>
      <c r="I169" s="79">
        <v>0</v>
      </c>
      <c r="J169" s="79">
        <f t="shared" si="8"/>
        <v>0</v>
      </c>
      <c r="K169" s="79"/>
      <c r="L169" s="79"/>
      <c r="M169" s="79"/>
      <c r="N169" s="79"/>
    </row>
    <row r="170" spans="1:14" ht="27" customHeight="1" x14ac:dyDescent="0.25">
      <c r="A170" s="81" t="s">
        <v>293</v>
      </c>
      <c r="B170" s="82" t="s">
        <v>3</v>
      </c>
      <c r="C170" s="81" t="s">
        <v>294</v>
      </c>
      <c r="D170" s="83"/>
      <c r="E170" s="99">
        <v>0</v>
      </c>
      <c r="F170" s="99">
        <f t="shared" si="6"/>
        <v>0</v>
      </c>
      <c r="G170" s="99">
        <v>1649</v>
      </c>
      <c r="H170" s="99">
        <f t="shared" si="7"/>
        <v>218.85991107571834</v>
      </c>
      <c r="I170" s="99">
        <v>1506.9</v>
      </c>
      <c r="J170" s="99">
        <f t="shared" si="8"/>
        <v>200</v>
      </c>
      <c r="K170" s="99">
        <v>1506.9</v>
      </c>
      <c r="L170" s="79">
        <f>K170/7.5345</f>
        <v>200</v>
      </c>
      <c r="M170" s="99">
        <v>1506.9</v>
      </c>
      <c r="N170" s="79">
        <f>M170/7.5345</f>
        <v>200</v>
      </c>
    </row>
    <row r="171" spans="1:14" ht="27" customHeight="1" x14ac:dyDescent="0.25">
      <c r="A171" s="82"/>
      <c r="B171" s="81">
        <v>3</v>
      </c>
      <c r="C171" s="81" t="s">
        <v>160</v>
      </c>
      <c r="D171" s="83"/>
      <c r="E171" s="99">
        <v>0</v>
      </c>
      <c r="F171" s="99">
        <f t="shared" si="6"/>
        <v>0</v>
      </c>
      <c r="G171" s="99">
        <v>1649</v>
      </c>
      <c r="H171" s="99">
        <f t="shared" si="7"/>
        <v>218.85991107571834</v>
      </c>
      <c r="I171" s="99">
        <v>1506.9</v>
      </c>
      <c r="J171" s="99">
        <f t="shared" si="8"/>
        <v>200</v>
      </c>
      <c r="K171" s="99"/>
      <c r="L171" s="79"/>
      <c r="M171" s="99"/>
      <c r="N171" s="79"/>
    </row>
    <row r="172" spans="1:14" ht="27" customHeight="1" x14ac:dyDescent="0.25">
      <c r="A172" s="82"/>
      <c r="B172" s="81">
        <v>32</v>
      </c>
      <c r="C172" s="81" t="s">
        <v>159</v>
      </c>
      <c r="D172" s="83"/>
      <c r="E172" s="99">
        <v>0</v>
      </c>
      <c r="F172" s="99">
        <f t="shared" si="6"/>
        <v>0</v>
      </c>
      <c r="G172" s="99">
        <v>1649</v>
      </c>
      <c r="H172" s="99">
        <f t="shared" si="7"/>
        <v>218.85991107571834</v>
      </c>
      <c r="I172" s="99">
        <v>1506.9</v>
      </c>
      <c r="J172" s="99">
        <f t="shared" si="8"/>
        <v>200</v>
      </c>
      <c r="K172" s="99">
        <v>1506.9</v>
      </c>
      <c r="L172" s="79">
        <f>K172/7.5345</f>
        <v>200</v>
      </c>
      <c r="M172" s="99">
        <v>1506.9</v>
      </c>
      <c r="N172" s="79">
        <f>M172/7.5345</f>
        <v>200</v>
      </c>
    </row>
    <row r="173" spans="1:14" ht="27" customHeight="1" x14ac:dyDescent="0.25">
      <c r="A173" s="82"/>
      <c r="B173" s="81" t="s">
        <v>10</v>
      </c>
      <c r="C173" s="81" t="s">
        <v>11</v>
      </c>
      <c r="D173" s="83"/>
      <c r="E173" s="99">
        <v>0</v>
      </c>
      <c r="F173" s="99">
        <f t="shared" si="6"/>
        <v>0</v>
      </c>
      <c r="G173" s="99">
        <v>1649</v>
      </c>
      <c r="H173" s="99">
        <f t="shared" si="7"/>
        <v>218.85991107571834</v>
      </c>
      <c r="I173" s="99">
        <v>1506.9</v>
      </c>
      <c r="J173" s="99">
        <f t="shared" si="8"/>
        <v>200</v>
      </c>
      <c r="K173" s="99"/>
      <c r="L173" s="79"/>
      <c r="M173" s="99"/>
      <c r="N173" s="79"/>
    </row>
    <row r="174" spans="1:14" ht="27" customHeight="1" x14ac:dyDescent="0.25">
      <c r="A174" s="84"/>
      <c r="B174" s="84" t="s">
        <v>17</v>
      </c>
      <c r="C174" s="84" t="s">
        <v>28</v>
      </c>
      <c r="D174" s="85">
        <v>55435</v>
      </c>
      <c r="E174" s="79">
        <v>0</v>
      </c>
      <c r="F174" s="79">
        <f t="shared" si="6"/>
        <v>0</v>
      </c>
      <c r="G174" s="79">
        <v>1649</v>
      </c>
      <c r="H174" s="79">
        <f t="shared" si="7"/>
        <v>218.85991107571834</v>
      </c>
      <c r="I174" s="79">
        <v>1506.9</v>
      </c>
      <c r="J174" s="79">
        <f t="shared" si="8"/>
        <v>200</v>
      </c>
      <c r="K174" s="79"/>
      <c r="L174" s="79"/>
      <c r="M174" s="79"/>
      <c r="N174" s="79"/>
    </row>
    <row r="175" spans="1:14" ht="27" customHeight="1" x14ac:dyDescent="0.25">
      <c r="A175" s="81" t="s">
        <v>255</v>
      </c>
      <c r="B175" s="82" t="s">
        <v>3</v>
      </c>
      <c r="C175" s="81" t="s">
        <v>256</v>
      </c>
      <c r="D175" s="83"/>
      <c r="E175" s="99">
        <v>0</v>
      </c>
      <c r="F175" s="99">
        <f t="shared" si="6"/>
        <v>0</v>
      </c>
      <c r="G175" s="99">
        <v>7000</v>
      </c>
      <c r="H175" s="99">
        <f t="shared" si="7"/>
        <v>929.05965890238235</v>
      </c>
      <c r="I175" s="99">
        <f>SUM(I178,I184)</f>
        <v>7007.09</v>
      </c>
      <c r="J175" s="79">
        <f t="shared" si="8"/>
        <v>930.00066361404208</v>
      </c>
      <c r="K175" s="99">
        <v>7007.09</v>
      </c>
      <c r="L175" s="79">
        <f>K175/7.5345</f>
        <v>930.00066361404208</v>
      </c>
      <c r="M175" s="99">
        <v>7007.09</v>
      </c>
      <c r="N175" s="79">
        <f>M175/7.5345</f>
        <v>930.00066361404208</v>
      </c>
    </row>
    <row r="176" spans="1:14" ht="27" customHeight="1" x14ac:dyDescent="0.25">
      <c r="A176" s="82"/>
      <c r="B176" s="81">
        <v>3</v>
      </c>
      <c r="C176" s="81" t="s">
        <v>160</v>
      </c>
      <c r="D176" s="83"/>
      <c r="E176" s="99">
        <v>0</v>
      </c>
      <c r="F176" s="99">
        <f t="shared" si="6"/>
        <v>0</v>
      </c>
      <c r="G176" s="99">
        <v>1000</v>
      </c>
      <c r="H176" s="99">
        <f t="shared" si="7"/>
        <v>132.72280841462606</v>
      </c>
      <c r="I176" s="99">
        <f>SUM(I178,I184)</f>
        <v>7007.09</v>
      </c>
      <c r="J176" s="79">
        <f t="shared" si="8"/>
        <v>930.00066361404208</v>
      </c>
      <c r="K176" s="79"/>
      <c r="L176" s="79"/>
      <c r="M176" s="79"/>
      <c r="N176" s="79"/>
    </row>
    <row r="177" spans="1:14" ht="27" customHeight="1" x14ac:dyDescent="0.25">
      <c r="A177" s="82"/>
      <c r="B177" s="81">
        <v>32</v>
      </c>
      <c r="C177" s="81" t="s">
        <v>159</v>
      </c>
      <c r="D177" s="83"/>
      <c r="E177" s="99">
        <v>0</v>
      </c>
      <c r="F177" s="99">
        <f t="shared" si="6"/>
        <v>0</v>
      </c>
      <c r="G177" s="99">
        <v>1000</v>
      </c>
      <c r="H177" s="99">
        <f t="shared" si="7"/>
        <v>132.72280841462606</v>
      </c>
      <c r="I177" s="99">
        <v>7007.09</v>
      </c>
      <c r="J177" s="79">
        <f t="shared" si="8"/>
        <v>930.00066361404208</v>
      </c>
      <c r="K177" s="99">
        <v>7007.09</v>
      </c>
      <c r="L177" s="79">
        <f>K177/7.5345</f>
        <v>930.00066361404208</v>
      </c>
      <c r="M177" s="99">
        <v>7007.09</v>
      </c>
      <c r="N177" s="79">
        <f>M177/7.5345</f>
        <v>930.00066361404208</v>
      </c>
    </row>
    <row r="178" spans="1:14" ht="27" customHeight="1" x14ac:dyDescent="0.25">
      <c r="A178" s="82"/>
      <c r="B178" s="81" t="s">
        <v>35</v>
      </c>
      <c r="C178" s="81" t="s">
        <v>36</v>
      </c>
      <c r="D178" s="83"/>
      <c r="E178" s="99">
        <v>0</v>
      </c>
      <c r="F178" s="99">
        <f t="shared" si="6"/>
        <v>0</v>
      </c>
      <c r="G178" s="99">
        <v>300</v>
      </c>
      <c r="H178" s="99">
        <f t="shared" si="7"/>
        <v>39.816842524387816</v>
      </c>
      <c r="I178" s="99">
        <v>1002.1</v>
      </c>
      <c r="J178" s="79">
        <f t="shared" si="8"/>
        <v>133.00152631229676</v>
      </c>
      <c r="K178" s="79"/>
      <c r="L178" s="79"/>
      <c r="M178" s="79"/>
      <c r="N178" s="79"/>
    </row>
    <row r="179" spans="1:14" ht="27" customHeight="1" x14ac:dyDescent="0.25">
      <c r="A179" s="84"/>
      <c r="B179" s="84" t="s">
        <v>44</v>
      </c>
      <c r="C179" s="84" t="s">
        <v>45</v>
      </c>
      <c r="D179" s="85">
        <v>11001</v>
      </c>
      <c r="E179" s="79">
        <v>0</v>
      </c>
      <c r="F179" s="79">
        <f t="shared" si="6"/>
        <v>0</v>
      </c>
      <c r="G179" s="79">
        <v>300</v>
      </c>
      <c r="H179" s="79">
        <f t="shared" si="7"/>
        <v>39.816842524387816</v>
      </c>
      <c r="I179" s="79">
        <v>1002.1</v>
      </c>
      <c r="J179" s="79">
        <f t="shared" si="8"/>
        <v>133.00152631229676</v>
      </c>
      <c r="K179" s="79"/>
      <c r="L179" s="79"/>
      <c r="M179" s="79"/>
      <c r="N179" s="79"/>
    </row>
    <row r="180" spans="1:14" ht="27" customHeight="1" x14ac:dyDescent="0.25">
      <c r="A180" s="84"/>
      <c r="B180" s="84">
        <v>3225</v>
      </c>
      <c r="C180" s="84" t="s">
        <v>49</v>
      </c>
      <c r="D180" s="85">
        <v>11001</v>
      </c>
      <c r="E180" s="79">
        <v>0</v>
      </c>
      <c r="F180" s="79">
        <f t="shared" si="6"/>
        <v>0</v>
      </c>
      <c r="G180" s="79">
        <v>0</v>
      </c>
      <c r="H180" s="79">
        <f t="shared" si="7"/>
        <v>0</v>
      </c>
      <c r="I180" s="79">
        <v>0</v>
      </c>
      <c r="J180" s="79">
        <f t="shared" si="8"/>
        <v>0</v>
      </c>
      <c r="K180" s="79"/>
      <c r="L180" s="79"/>
      <c r="M180" s="79"/>
      <c r="N180" s="79"/>
    </row>
    <row r="181" spans="1:14" ht="27" customHeight="1" x14ac:dyDescent="0.25">
      <c r="A181" s="82"/>
      <c r="B181" s="81">
        <v>323</v>
      </c>
      <c r="C181" s="81" t="s">
        <v>15</v>
      </c>
      <c r="D181" s="83"/>
      <c r="E181" s="99">
        <v>0</v>
      </c>
      <c r="F181" s="99">
        <f t="shared" si="6"/>
        <v>0</v>
      </c>
      <c r="G181" s="99">
        <v>0</v>
      </c>
      <c r="H181" s="99">
        <f t="shared" si="7"/>
        <v>0</v>
      </c>
      <c r="I181" s="99">
        <v>0</v>
      </c>
      <c r="J181" s="79">
        <f t="shared" si="8"/>
        <v>0</v>
      </c>
      <c r="K181" s="79"/>
      <c r="L181" s="79"/>
      <c r="M181" s="79"/>
      <c r="N181" s="79"/>
    </row>
    <row r="182" spans="1:14" ht="27" customHeight="1" x14ac:dyDescent="0.25">
      <c r="A182" s="101"/>
      <c r="B182" s="84">
        <v>3231</v>
      </c>
      <c r="C182" s="84" t="s">
        <v>51</v>
      </c>
      <c r="D182" s="100"/>
      <c r="E182" s="79">
        <v>0</v>
      </c>
      <c r="F182" s="79">
        <f t="shared" si="6"/>
        <v>0</v>
      </c>
      <c r="G182" s="79">
        <v>0</v>
      </c>
      <c r="H182" s="79">
        <f t="shared" si="7"/>
        <v>0</v>
      </c>
      <c r="I182" s="79">
        <v>0</v>
      </c>
      <c r="J182" s="79">
        <f t="shared" si="8"/>
        <v>0</v>
      </c>
      <c r="K182" s="79"/>
      <c r="L182" s="79"/>
      <c r="M182" s="79"/>
      <c r="N182" s="79"/>
    </row>
    <row r="183" spans="1:14" ht="27" customHeight="1" x14ac:dyDescent="0.25">
      <c r="A183" s="101"/>
      <c r="B183" s="84">
        <v>3239</v>
      </c>
      <c r="C183" s="84" t="s">
        <v>21</v>
      </c>
      <c r="D183" s="85">
        <v>11001</v>
      </c>
      <c r="E183" s="79">
        <v>0</v>
      </c>
      <c r="F183" s="79">
        <f t="shared" si="6"/>
        <v>0</v>
      </c>
      <c r="G183" s="79">
        <v>0</v>
      </c>
      <c r="H183" s="79">
        <f t="shared" si="7"/>
        <v>0</v>
      </c>
      <c r="I183" s="79">
        <v>0</v>
      </c>
      <c r="J183" s="79">
        <f t="shared" si="8"/>
        <v>0</v>
      </c>
      <c r="K183" s="79"/>
      <c r="L183" s="79"/>
      <c r="M183" s="79"/>
      <c r="N183" s="79"/>
    </row>
    <row r="184" spans="1:14" ht="27" customHeight="1" x14ac:dyDescent="0.25">
      <c r="A184" s="82"/>
      <c r="B184" s="81" t="s">
        <v>10</v>
      </c>
      <c r="C184" s="81" t="s">
        <v>11</v>
      </c>
      <c r="D184" s="83"/>
      <c r="E184" s="99">
        <v>0</v>
      </c>
      <c r="F184" s="99">
        <f t="shared" si="6"/>
        <v>0</v>
      </c>
      <c r="G184" s="99">
        <v>700</v>
      </c>
      <c r="H184" s="99">
        <f t="shared" si="7"/>
        <v>92.905965890238235</v>
      </c>
      <c r="I184" s="99">
        <f>SUM(I185)</f>
        <v>6004.99</v>
      </c>
      <c r="J184" s="79">
        <f t="shared" si="8"/>
        <v>796.99913730174524</v>
      </c>
      <c r="K184" s="79"/>
      <c r="L184" s="79"/>
      <c r="M184" s="79"/>
      <c r="N184" s="79"/>
    </row>
    <row r="185" spans="1:14" ht="27" customHeight="1" x14ac:dyDescent="0.25">
      <c r="A185" s="84"/>
      <c r="B185" s="84" t="s">
        <v>17</v>
      </c>
      <c r="C185" s="84" t="s">
        <v>28</v>
      </c>
      <c r="D185" s="85">
        <v>11001</v>
      </c>
      <c r="E185" s="79">
        <v>0</v>
      </c>
      <c r="F185" s="79">
        <f t="shared" si="6"/>
        <v>0</v>
      </c>
      <c r="G185" s="79">
        <v>700</v>
      </c>
      <c r="H185" s="79">
        <f t="shared" si="7"/>
        <v>92.905965890238235</v>
      </c>
      <c r="I185" s="79">
        <v>6004.99</v>
      </c>
      <c r="J185" s="79">
        <f t="shared" si="8"/>
        <v>796.99913730174524</v>
      </c>
      <c r="K185" s="79"/>
      <c r="L185" s="79"/>
      <c r="M185" s="79"/>
      <c r="N185" s="79"/>
    </row>
    <row r="186" spans="1:14" ht="27" customHeight="1" x14ac:dyDescent="0.25">
      <c r="A186" s="84"/>
      <c r="B186" s="81">
        <v>4</v>
      </c>
      <c r="C186" s="81" t="s">
        <v>164</v>
      </c>
      <c r="D186" s="98"/>
      <c r="E186" s="99">
        <v>0</v>
      </c>
      <c r="F186" s="99">
        <f t="shared" si="6"/>
        <v>0</v>
      </c>
      <c r="G186" s="99">
        <v>6000</v>
      </c>
      <c r="H186" s="99">
        <f t="shared" si="7"/>
        <v>796.33685048775624</v>
      </c>
      <c r="I186" s="99">
        <v>0</v>
      </c>
      <c r="J186" s="79">
        <f t="shared" si="8"/>
        <v>0</v>
      </c>
      <c r="K186" s="79"/>
      <c r="L186" s="79"/>
      <c r="M186" s="79"/>
      <c r="N186" s="79"/>
    </row>
    <row r="187" spans="1:14" ht="27" customHeight="1" x14ac:dyDescent="0.25">
      <c r="A187" s="84"/>
      <c r="B187" s="81">
        <v>42</v>
      </c>
      <c r="C187" s="81" t="s">
        <v>163</v>
      </c>
      <c r="D187" s="98"/>
      <c r="E187" s="99">
        <v>0</v>
      </c>
      <c r="F187" s="99">
        <f t="shared" si="6"/>
        <v>0</v>
      </c>
      <c r="G187" s="99">
        <v>6000</v>
      </c>
      <c r="H187" s="99">
        <f t="shared" si="7"/>
        <v>796.33685048775624</v>
      </c>
      <c r="I187" s="99">
        <v>0</v>
      </c>
      <c r="J187" s="79">
        <f t="shared" si="8"/>
        <v>0</v>
      </c>
      <c r="K187" s="99">
        <v>0</v>
      </c>
      <c r="L187" s="79">
        <f>K187/7.5345</f>
        <v>0</v>
      </c>
      <c r="M187" s="99">
        <v>0</v>
      </c>
      <c r="N187" s="79">
        <f>M187/7.5345</f>
        <v>0</v>
      </c>
    </row>
    <row r="188" spans="1:14" ht="27" customHeight="1" x14ac:dyDescent="0.25">
      <c r="A188" s="84"/>
      <c r="B188" s="81">
        <v>424</v>
      </c>
      <c r="C188" s="81" t="s">
        <v>59</v>
      </c>
      <c r="D188" s="98"/>
      <c r="E188" s="99">
        <v>0</v>
      </c>
      <c r="F188" s="99">
        <f t="shared" si="6"/>
        <v>0</v>
      </c>
      <c r="G188" s="99">
        <v>6000</v>
      </c>
      <c r="H188" s="99">
        <f t="shared" si="7"/>
        <v>796.33685048775624</v>
      </c>
      <c r="I188" s="99">
        <v>0</v>
      </c>
      <c r="J188" s="79">
        <f t="shared" si="8"/>
        <v>0</v>
      </c>
      <c r="K188" s="79"/>
      <c r="L188" s="79"/>
      <c r="M188" s="79"/>
      <c r="N188" s="79"/>
    </row>
    <row r="189" spans="1:14" ht="27" customHeight="1" x14ac:dyDescent="0.25">
      <c r="A189" s="84"/>
      <c r="B189" s="84">
        <v>4241</v>
      </c>
      <c r="C189" s="84" t="s">
        <v>61</v>
      </c>
      <c r="D189" s="85">
        <v>11001</v>
      </c>
      <c r="E189" s="79">
        <v>0</v>
      </c>
      <c r="F189" s="79">
        <f t="shared" si="6"/>
        <v>0</v>
      </c>
      <c r="G189" s="79">
        <v>6000</v>
      </c>
      <c r="H189" s="79">
        <f t="shared" si="7"/>
        <v>796.33685048775624</v>
      </c>
      <c r="I189" s="79">
        <v>0</v>
      </c>
      <c r="J189" s="79">
        <f t="shared" si="8"/>
        <v>0</v>
      </c>
      <c r="K189" s="79"/>
      <c r="L189" s="79"/>
      <c r="M189" s="79"/>
      <c r="N189" s="79"/>
    </row>
    <row r="190" spans="1:14" ht="27" customHeight="1" x14ac:dyDescent="0.25">
      <c r="A190" s="81" t="s">
        <v>257</v>
      </c>
      <c r="B190" s="82" t="s">
        <v>3</v>
      </c>
      <c r="C190" s="81" t="s">
        <v>258</v>
      </c>
      <c r="D190" s="100"/>
      <c r="E190" s="99">
        <v>0</v>
      </c>
      <c r="F190" s="99">
        <f t="shared" si="6"/>
        <v>0</v>
      </c>
      <c r="G190" s="99">
        <v>1296</v>
      </c>
      <c r="H190" s="99">
        <f t="shared" si="7"/>
        <v>172.00875970535535</v>
      </c>
      <c r="I190" s="99">
        <f>SUM(I191)</f>
        <v>1303.47</v>
      </c>
      <c r="J190" s="99">
        <f t="shared" si="8"/>
        <v>173.00019908421262</v>
      </c>
      <c r="K190" s="99">
        <v>0</v>
      </c>
      <c r="L190" s="79">
        <v>0</v>
      </c>
      <c r="M190" s="99">
        <v>0</v>
      </c>
      <c r="N190" s="79">
        <v>0</v>
      </c>
    </row>
    <row r="191" spans="1:14" ht="27" customHeight="1" x14ac:dyDescent="0.25">
      <c r="A191" s="82"/>
      <c r="B191" s="81">
        <v>3</v>
      </c>
      <c r="C191" s="81" t="s">
        <v>160</v>
      </c>
      <c r="D191" s="100"/>
      <c r="E191" s="99">
        <v>0</v>
      </c>
      <c r="F191" s="99">
        <f t="shared" si="6"/>
        <v>0</v>
      </c>
      <c r="G191" s="99">
        <v>1296</v>
      </c>
      <c r="H191" s="99">
        <f t="shared" si="7"/>
        <v>172.00875970535535</v>
      </c>
      <c r="I191" s="99">
        <f>SUM(I192)</f>
        <v>1303.47</v>
      </c>
      <c r="J191" s="99">
        <f t="shared" si="8"/>
        <v>173.00019908421262</v>
      </c>
      <c r="K191" s="99"/>
      <c r="L191" s="79"/>
      <c r="M191" s="99"/>
      <c r="N191" s="79"/>
    </row>
    <row r="192" spans="1:14" ht="27" customHeight="1" x14ac:dyDescent="0.25">
      <c r="A192" s="82"/>
      <c r="B192" s="81">
        <v>31</v>
      </c>
      <c r="C192" s="81" t="s">
        <v>233</v>
      </c>
      <c r="D192" s="100"/>
      <c r="E192" s="99">
        <v>0</v>
      </c>
      <c r="F192" s="99">
        <f t="shared" ref="F192:F255" si="9">E192/7.5345</f>
        <v>0</v>
      </c>
      <c r="G192" s="99">
        <v>1296</v>
      </c>
      <c r="H192" s="99">
        <f t="shared" ref="H192:H255" si="10">G192/7.5345</f>
        <v>172.00875970535535</v>
      </c>
      <c r="I192" s="99">
        <f>SUM(I193,I195)</f>
        <v>1303.47</v>
      </c>
      <c r="J192" s="99">
        <f t="shared" ref="J192:J255" si="11">I192/7.5345</f>
        <v>173.00019908421262</v>
      </c>
      <c r="K192" s="99">
        <v>0</v>
      </c>
      <c r="L192" s="79">
        <f>K192/7.5345</f>
        <v>0</v>
      </c>
      <c r="M192" s="99">
        <v>0</v>
      </c>
      <c r="N192" s="79">
        <f>M192/7.5345</f>
        <v>0</v>
      </c>
    </row>
    <row r="193" spans="1:14" ht="27" customHeight="1" x14ac:dyDescent="0.25">
      <c r="A193" s="82"/>
      <c r="B193" s="81">
        <v>311</v>
      </c>
      <c r="C193" s="81" t="s">
        <v>234</v>
      </c>
      <c r="D193" s="83"/>
      <c r="E193" s="99">
        <v>0</v>
      </c>
      <c r="F193" s="99">
        <f t="shared" si="9"/>
        <v>0</v>
      </c>
      <c r="G193" s="99">
        <v>1112.45</v>
      </c>
      <c r="H193" s="99">
        <f t="shared" si="10"/>
        <v>147.64748822085076</v>
      </c>
      <c r="I193" s="99">
        <v>1092.5</v>
      </c>
      <c r="J193" s="99">
        <f t="shared" si="11"/>
        <v>144.99966819297896</v>
      </c>
      <c r="K193" s="99"/>
      <c r="L193" s="79"/>
      <c r="M193" s="99"/>
      <c r="N193" s="79"/>
    </row>
    <row r="194" spans="1:14" ht="27" customHeight="1" x14ac:dyDescent="0.25">
      <c r="A194" s="84"/>
      <c r="B194" s="84">
        <v>3111</v>
      </c>
      <c r="C194" s="84" t="s">
        <v>259</v>
      </c>
      <c r="D194" s="85">
        <v>53082</v>
      </c>
      <c r="E194" s="79">
        <v>0</v>
      </c>
      <c r="F194" s="79">
        <f t="shared" si="9"/>
        <v>0</v>
      </c>
      <c r="G194" s="79">
        <v>1112.45</v>
      </c>
      <c r="H194" s="79">
        <f t="shared" si="10"/>
        <v>147.64748822085076</v>
      </c>
      <c r="I194" s="79">
        <v>1092.5</v>
      </c>
      <c r="J194" s="79">
        <f t="shared" si="11"/>
        <v>144.99966819297896</v>
      </c>
      <c r="K194" s="79"/>
      <c r="L194" s="79"/>
      <c r="M194" s="79"/>
      <c r="N194" s="79"/>
    </row>
    <row r="195" spans="1:14" ht="27" customHeight="1" x14ac:dyDescent="0.25">
      <c r="A195" s="82"/>
      <c r="B195" s="81">
        <v>313</v>
      </c>
      <c r="C195" s="81" t="s">
        <v>237</v>
      </c>
      <c r="D195" s="83"/>
      <c r="E195" s="99">
        <v>0</v>
      </c>
      <c r="F195" s="99">
        <f t="shared" si="9"/>
        <v>0</v>
      </c>
      <c r="G195" s="99">
        <v>183.55</v>
      </c>
      <c r="H195" s="99">
        <f t="shared" si="10"/>
        <v>24.361271484504613</v>
      </c>
      <c r="I195" s="99">
        <v>210.97</v>
      </c>
      <c r="J195" s="99">
        <f t="shared" si="11"/>
        <v>28.000530891233655</v>
      </c>
      <c r="K195" s="99"/>
      <c r="L195" s="79"/>
      <c r="M195" s="99"/>
      <c r="N195" s="79"/>
    </row>
    <row r="196" spans="1:14" ht="27" customHeight="1" x14ac:dyDescent="0.25">
      <c r="A196" s="84"/>
      <c r="B196" s="84">
        <v>3132</v>
      </c>
      <c r="C196" s="84" t="s">
        <v>238</v>
      </c>
      <c r="D196" s="85">
        <v>53082</v>
      </c>
      <c r="E196" s="79">
        <v>0</v>
      </c>
      <c r="F196" s="79">
        <f t="shared" si="9"/>
        <v>0</v>
      </c>
      <c r="G196" s="79">
        <v>183.55</v>
      </c>
      <c r="H196" s="79">
        <f t="shared" si="10"/>
        <v>24.361271484504613</v>
      </c>
      <c r="I196" s="79">
        <v>210.97</v>
      </c>
      <c r="J196" s="79">
        <f t="shared" si="11"/>
        <v>28.000530891233655</v>
      </c>
      <c r="K196" s="79"/>
      <c r="L196" s="79"/>
      <c r="M196" s="79"/>
      <c r="N196" s="79"/>
    </row>
    <row r="197" spans="1:14" ht="27" customHeight="1" x14ac:dyDescent="0.25">
      <c r="A197" s="116">
        <v>2302</v>
      </c>
      <c r="B197" s="117" t="s">
        <v>2</v>
      </c>
      <c r="C197" s="116" t="s">
        <v>260</v>
      </c>
      <c r="D197" s="117"/>
      <c r="E197" s="118">
        <v>216</v>
      </c>
      <c r="F197" s="118">
        <f t="shared" si="9"/>
        <v>28.668126617559224</v>
      </c>
      <c r="G197" s="118">
        <v>5700</v>
      </c>
      <c r="H197" s="118">
        <f t="shared" si="10"/>
        <v>756.52000796336847</v>
      </c>
      <c r="I197" s="118">
        <f>SUM(I198,I210)</f>
        <v>16304.659999999998</v>
      </c>
      <c r="J197" s="118">
        <f t="shared" si="11"/>
        <v>2164.0002654456166</v>
      </c>
      <c r="K197" s="118">
        <v>301.38</v>
      </c>
      <c r="L197" s="119">
        <f>K197/7.5345</f>
        <v>40</v>
      </c>
      <c r="M197" s="118">
        <v>301.38</v>
      </c>
      <c r="N197" s="119">
        <f>M197/7.5345</f>
        <v>40</v>
      </c>
    </row>
    <row r="198" spans="1:14" ht="27" customHeight="1" x14ac:dyDescent="0.25">
      <c r="A198" s="81" t="s">
        <v>280</v>
      </c>
      <c r="B198" s="82" t="s">
        <v>3</v>
      </c>
      <c r="C198" s="81" t="s">
        <v>281</v>
      </c>
      <c r="D198" s="83"/>
      <c r="E198" s="99">
        <v>0</v>
      </c>
      <c r="F198" s="99">
        <f t="shared" si="9"/>
        <v>0</v>
      </c>
      <c r="G198" s="99">
        <v>5400</v>
      </c>
      <c r="H198" s="99">
        <f t="shared" si="10"/>
        <v>716.7031654389807</v>
      </c>
      <c r="I198" s="99">
        <f>SUM(I199)</f>
        <v>16003.279999999999</v>
      </c>
      <c r="J198" s="99">
        <f t="shared" si="11"/>
        <v>2124.0002654456166</v>
      </c>
      <c r="K198" s="99">
        <v>0</v>
      </c>
      <c r="L198" s="79">
        <v>0</v>
      </c>
      <c r="M198" s="99">
        <v>0</v>
      </c>
      <c r="N198" s="79">
        <v>0</v>
      </c>
    </row>
    <row r="199" spans="1:14" ht="27" customHeight="1" x14ac:dyDescent="0.25">
      <c r="A199" s="82"/>
      <c r="B199" s="81">
        <v>3</v>
      </c>
      <c r="C199" s="81" t="s">
        <v>160</v>
      </c>
      <c r="D199" s="83"/>
      <c r="E199" s="99">
        <v>0</v>
      </c>
      <c r="F199" s="99">
        <f t="shared" si="9"/>
        <v>0</v>
      </c>
      <c r="G199" s="99">
        <v>5400</v>
      </c>
      <c r="H199" s="99">
        <f t="shared" si="10"/>
        <v>716.7031654389807</v>
      </c>
      <c r="I199" s="99">
        <f>SUM(I200,I207)</f>
        <v>16003.279999999999</v>
      </c>
      <c r="J199" s="99">
        <f t="shared" si="11"/>
        <v>2124.0002654456166</v>
      </c>
      <c r="K199" s="99"/>
      <c r="L199" s="79"/>
      <c r="M199" s="99"/>
      <c r="N199" s="79"/>
    </row>
    <row r="200" spans="1:14" ht="27" customHeight="1" x14ac:dyDescent="0.25">
      <c r="A200" s="82"/>
      <c r="B200" s="81">
        <v>31</v>
      </c>
      <c r="C200" s="81" t="s">
        <v>159</v>
      </c>
      <c r="D200" s="83"/>
      <c r="E200" s="99">
        <v>0</v>
      </c>
      <c r="F200" s="99">
        <f t="shared" si="9"/>
        <v>0</v>
      </c>
      <c r="G200" s="99">
        <v>4995</v>
      </c>
      <c r="H200" s="99">
        <f t="shared" si="10"/>
        <v>662.95042803105707</v>
      </c>
      <c r="I200" s="99">
        <f>SUM(I201,I203,I205)</f>
        <v>14978.599999999999</v>
      </c>
      <c r="J200" s="99">
        <f t="shared" si="11"/>
        <v>1988.0018581193176</v>
      </c>
      <c r="K200" s="99">
        <v>0</v>
      </c>
      <c r="L200" s="79">
        <f>K200/7.5345</f>
        <v>0</v>
      </c>
      <c r="M200" s="99">
        <v>0</v>
      </c>
      <c r="N200" s="79">
        <f>M200/7.5345</f>
        <v>0</v>
      </c>
    </row>
    <row r="201" spans="1:14" ht="27" customHeight="1" x14ac:dyDescent="0.25">
      <c r="A201" s="82"/>
      <c r="B201" s="81">
        <v>311</v>
      </c>
      <c r="C201" s="81" t="s">
        <v>36</v>
      </c>
      <c r="D201" s="98"/>
      <c r="E201" s="99">
        <v>0</v>
      </c>
      <c r="F201" s="99">
        <f t="shared" si="9"/>
        <v>0</v>
      </c>
      <c r="G201" s="99">
        <v>3000</v>
      </c>
      <c r="H201" s="99">
        <f t="shared" si="10"/>
        <v>398.16842524387812</v>
      </c>
      <c r="I201" s="99">
        <v>12002.46</v>
      </c>
      <c r="J201" s="99">
        <f t="shared" si="11"/>
        <v>1593.0001990842125</v>
      </c>
      <c r="K201" s="99"/>
      <c r="L201" s="79"/>
      <c r="M201" s="99"/>
      <c r="N201" s="79"/>
    </row>
    <row r="202" spans="1:14" ht="27" customHeight="1" x14ac:dyDescent="0.25">
      <c r="A202" s="101"/>
      <c r="B202" s="84">
        <v>3111</v>
      </c>
      <c r="C202" s="84" t="s">
        <v>234</v>
      </c>
      <c r="D202" s="85">
        <v>11001</v>
      </c>
      <c r="E202" s="79">
        <v>0</v>
      </c>
      <c r="F202" s="79">
        <f t="shared" si="9"/>
        <v>0</v>
      </c>
      <c r="G202" s="79">
        <v>3000</v>
      </c>
      <c r="H202" s="79">
        <f t="shared" si="10"/>
        <v>398.16842524387812</v>
      </c>
      <c r="I202" s="79">
        <v>12002.46</v>
      </c>
      <c r="J202" s="79">
        <f t="shared" si="11"/>
        <v>1593.0001990842125</v>
      </c>
      <c r="K202" s="79"/>
      <c r="L202" s="79"/>
      <c r="M202" s="79"/>
      <c r="N202" s="79"/>
    </row>
    <row r="203" spans="1:14" s="102" customFormat="1" ht="27" customHeight="1" x14ac:dyDescent="0.25">
      <c r="A203" s="82"/>
      <c r="B203" s="81">
        <v>312</v>
      </c>
      <c r="C203" s="81" t="s">
        <v>236</v>
      </c>
      <c r="D203" s="98"/>
      <c r="E203" s="99">
        <v>0</v>
      </c>
      <c r="F203" s="99">
        <f t="shared" si="9"/>
        <v>0</v>
      </c>
      <c r="G203" s="99">
        <v>1500</v>
      </c>
      <c r="H203" s="99">
        <f t="shared" si="10"/>
        <v>199.08421262193906</v>
      </c>
      <c r="I203" s="99">
        <v>994.56</v>
      </c>
      <c r="J203" s="99">
        <f t="shared" si="11"/>
        <v>132.00079633685047</v>
      </c>
      <c r="K203" s="99"/>
      <c r="L203" s="79"/>
      <c r="M203" s="99"/>
      <c r="N203" s="79"/>
    </row>
    <row r="204" spans="1:14" ht="27" customHeight="1" x14ac:dyDescent="0.25">
      <c r="A204" s="101"/>
      <c r="B204" s="84">
        <v>3121</v>
      </c>
      <c r="C204" s="84" t="s">
        <v>236</v>
      </c>
      <c r="D204" s="85">
        <v>11001</v>
      </c>
      <c r="E204" s="79">
        <v>0</v>
      </c>
      <c r="F204" s="79">
        <f t="shared" si="9"/>
        <v>0</v>
      </c>
      <c r="G204" s="79">
        <v>1500</v>
      </c>
      <c r="H204" s="79">
        <f t="shared" si="10"/>
        <v>199.08421262193906</v>
      </c>
      <c r="I204" s="79">
        <v>994.56</v>
      </c>
      <c r="J204" s="79">
        <f t="shared" si="11"/>
        <v>132.00079633685047</v>
      </c>
      <c r="K204" s="79"/>
      <c r="L204" s="79"/>
      <c r="M204" s="79"/>
      <c r="N204" s="79"/>
    </row>
    <row r="205" spans="1:14" ht="27" customHeight="1" x14ac:dyDescent="0.25">
      <c r="A205" s="84"/>
      <c r="B205" s="81">
        <v>313</v>
      </c>
      <c r="C205" s="81" t="s">
        <v>56</v>
      </c>
      <c r="D205" s="85"/>
      <c r="E205" s="99">
        <v>0</v>
      </c>
      <c r="F205" s="99">
        <f t="shared" si="9"/>
        <v>0</v>
      </c>
      <c r="G205" s="99">
        <v>495</v>
      </c>
      <c r="H205" s="99">
        <f t="shared" si="10"/>
        <v>65.697790165239894</v>
      </c>
      <c r="I205" s="99">
        <v>1981.58</v>
      </c>
      <c r="J205" s="79">
        <f t="shared" si="11"/>
        <v>263.00086269825465</v>
      </c>
      <c r="K205" s="79"/>
      <c r="L205" s="79"/>
      <c r="M205" s="79"/>
      <c r="N205" s="79"/>
    </row>
    <row r="206" spans="1:14" ht="27" customHeight="1" x14ac:dyDescent="0.25">
      <c r="A206" s="84"/>
      <c r="B206" s="84">
        <v>3132</v>
      </c>
      <c r="C206" s="84" t="s">
        <v>238</v>
      </c>
      <c r="D206" s="85">
        <v>11001</v>
      </c>
      <c r="E206" s="79">
        <v>0</v>
      </c>
      <c r="F206" s="79">
        <f t="shared" si="9"/>
        <v>0</v>
      </c>
      <c r="G206" s="79">
        <v>495</v>
      </c>
      <c r="H206" s="79">
        <f t="shared" si="10"/>
        <v>65.697790165239894</v>
      </c>
      <c r="I206" s="79">
        <v>1981.58</v>
      </c>
      <c r="J206" s="79">
        <f t="shared" si="11"/>
        <v>263.00086269825465</v>
      </c>
      <c r="K206" s="79"/>
      <c r="L206" s="79"/>
      <c r="M206" s="79"/>
      <c r="N206" s="79"/>
    </row>
    <row r="207" spans="1:14" s="102" customFormat="1" ht="27" customHeight="1" x14ac:dyDescent="0.25">
      <c r="A207" s="81"/>
      <c r="B207" s="81">
        <v>32</v>
      </c>
      <c r="C207" s="81" t="s">
        <v>159</v>
      </c>
      <c r="D207" s="98"/>
      <c r="E207" s="99">
        <v>0</v>
      </c>
      <c r="F207" s="99">
        <f t="shared" si="9"/>
        <v>0</v>
      </c>
      <c r="G207" s="99">
        <v>405</v>
      </c>
      <c r="H207" s="99">
        <f t="shared" si="10"/>
        <v>53.752737407923547</v>
      </c>
      <c r="I207" s="99">
        <v>1024.68</v>
      </c>
      <c r="J207" s="79">
        <f t="shared" si="11"/>
        <v>135.99840732629903</v>
      </c>
      <c r="K207" s="99">
        <v>0</v>
      </c>
      <c r="L207" s="79">
        <f>K207/7.5345</f>
        <v>0</v>
      </c>
      <c r="M207" s="79">
        <v>0</v>
      </c>
      <c r="N207" s="79">
        <f>M207/7.5345</f>
        <v>0</v>
      </c>
    </row>
    <row r="208" spans="1:14" s="102" customFormat="1" ht="27" customHeight="1" x14ac:dyDescent="0.25">
      <c r="A208" s="81"/>
      <c r="B208" s="81">
        <v>321</v>
      </c>
      <c r="C208" s="81" t="s">
        <v>6</v>
      </c>
      <c r="D208" s="98"/>
      <c r="E208" s="99">
        <v>0</v>
      </c>
      <c r="F208" s="99">
        <f t="shared" si="9"/>
        <v>0</v>
      </c>
      <c r="G208" s="99">
        <v>405</v>
      </c>
      <c r="H208" s="99">
        <f t="shared" si="10"/>
        <v>53.752737407923547</v>
      </c>
      <c r="I208" s="99">
        <v>1024.68</v>
      </c>
      <c r="J208" s="79">
        <f t="shared" si="11"/>
        <v>135.99840732629903</v>
      </c>
      <c r="K208" s="79"/>
      <c r="L208" s="79"/>
      <c r="M208" s="79"/>
      <c r="N208" s="79"/>
    </row>
    <row r="209" spans="1:14" ht="27" customHeight="1" x14ac:dyDescent="0.25">
      <c r="A209" s="84"/>
      <c r="B209" s="84">
        <v>3212</v>
      </c>
      <c r="C209" s="84" t="s">
        <v>240</v>
      </c>
      <c r="D209" s="85">
        <v>11001</v>
      </c>
      <c r="E209" s="79">
        <v>0</v>
      </c>
      <c r="F209" s="79">
        <f t="shared" si="9"/>
        <v>0</v>
      </c>
      <c r="G209" s="79">
        <v>405</v>
      </c>
      <c r="H209" s="79">
        <f t="shared" si="10"/>
        <v>53.752737407923547</v>
      </c>
      <c r="I209" s="79">
        <v>1024.68</v>
      </c>
      <c r="J209" s="79">
        <f t="shared" si="11"/>
        <v>135.99840732629903</v>
      </c>
      <c r="K209" s="79"/>
      <c r="L209" s="79"/>
      <c r="M209" s="79"/>
      <c r="N209" s="79"/>
    </row>
    <row r="210" spans="1:14" ht="27" customHeight="1" x14ac:dyDescent="0.25">
      <c r="A210" s="81" t="s">
        <v>261</v>
      </c>
      <c r="B210" s="82" t="s">
        <v>3</v>
      </c>
      <c r="C210" s="81" t="s">
        <v>262</v>
      </c>
      <c r="D210" s="83"/>
      <c r="E210" s="99">
        <v>216</v>
      </c>
      <c r="F210" s="99">
        <f t="shared" si="9"/>
        <v>28.668126617559224</v>
      </c>
      <c r="G210" s="99">
        <v>300</v>
      </c>
      <c r="H210" s="99">
        <f t="shared" si="10"/>
        <v>39.816842524387816</v>
      </c>
      <c r="I210" s="99">
        <v>301.38</v>
      </c>
      <c r="J210" s="79">
        <f t="shared" si="11"/>
        <v>40</v>
      </c>
      <c r="K210" s="99">
        <v>301.38</v>
      </c>
      <c r="L210" s="79">
        <f>K210/7.5345</f>
        <v>40</v>
      </c>
      <c r="M210" s="99">
        <v>301.38</v>
      </c>
      <c r="N210" s="79">
        <f>M210/7.5345</f>
        <v>40</v>
      </c>
    </row>
    <row r="211" spans="1:14" ht="27" customHeight="1" x14ac:dyDescent="0.25">
      <c r="A211" s="82"/>
      <c r="B211" s="81">
        <v>3</v>
      </c>
      <c r="C211" s="81" t="s">
        <v>160</v>
      </c>
      <c r="D211" s="83"/>
      <c r="E211" s="99">
        <v>216</v>
      </c>
      <c r="F211" s="99">
        <f t="shared" si="9"/>
        <v>28.668126617559224</v>
      </c>
      <c r="G211" s="99">
        <v>300</v>
      </c>
      <c r="H211" s="99">
        <f t="shared" si="10"/>
        <v>39.816842524387816</v>
      </c>
      <c r="I211" s="99">
        <v>301.38</v>
      </c>
      <c r="J211" s="79">
        <f t="shared" si="11"/>
        <v>40</v>
      </c>
      <c r="K211" s="79"/>
      <c r="L211" s="79"/>
      <c r="M211" s="79"/>
      <c r="N211" s="79"/>
    </row>
    <row r="212" spans="1:14" ht="27" customHeight="1" x14ac:dyDescent="0.25">
      <c r="A212" s="82"/>
      <c r="B212" s="81">
        <v>32</v>
      </c>
      <c r="C212" s="81" t="s">
        <v>159</v>
      </c>
      <c r="D212" s="83"/>
      <c r="E212" s="99">
        <v>216</v>
      </c>
      <c r="F212" s="99">
        <f t="shared" si="9"/>
        <v>28.668126617559224</v>
      </c>
      <c r="G212" s="99">
        <v>300</v>
      </c>
      <c r="H212" s="99">
        <f t="shared" si="10"/>
        <v>39.816842524387816</v>
      </c>
      <c r="I212" s="99">
        <v>301.38</v>
      </c>
      <c r="J212" s="79">
        <f t="shared" si="11"/>
        <v>40</v>
      </c>
      <c r="K212" s="99">
        <v>301.38</v>
      </c>
      <c r="L212" s="79">
        <f>K212/7.5345</f>
        <v>40</v>
      </c>
      <c r="M212" s="99">
        <v>301.38</v>
      </c>
      <c r="N212" s="79">
        <f>M212/7.5345</f>
        <v>40</v>
      </c>
    </row>
    <row r="213" spans="1:14" ht="27" customHeight="1" x14ac:dyDescent="0.25">
      <c r="A213" s="82"/>
      <c r="B213" s="81" t="s">
        <v>35</v>
      </c>
      <c r="C213" s="81" t="s">
        <v>36</v>
      </c>
      <c r="D213" s="83"/>
      <c r="E213" s="99">
        <v>216</v>
      </c>
      <c r="F213" s="99">
        <f t="shared" si="9"/>
        <v>28.668126617559224</v>
      </c>
      <c r="G213" s="99">
        <v>300</v>
      </c>
      <c r="H213" s="99">
        <f t="shared" si="10"/>
        <v>39.816842524387816</v>
      </c>
      <c r="I213" s="99">
        <v>301.38</v>
      </c>
      <c r="J213" s="79">
        <f t="shared" si="11"/>
        <v>40</v>
      </c>
      <c r="K213" s="79"/>
      <c r="L213" s="79"/>
      <c r="M213" s="79"/>
      <c r="N213" s="79"/>
    </row>
    <row r="214" spans="1:14" ht="27" customHeight="1" x14ac:dyDescent="0.25">
      <c r="A214" s="84"/>
      <c r="B214" s="84" t="s">
        <v>55</v>
      </c>
      <c r="C214" s="84" t="s">
        <v>56</v>
      </c>
      <c r="D214" s="85">
        <v>53060</v>
      </c>
      <c r="E214" s="79">
        <v>216</v>
      </c>
      <c r="F214" s="79">
        <f t="shared" si="9"/>
        <v>28.668126617559224</v>
      </c>
      <c r="G214" s="79">
        <v>300</v>
      </c>
      <c r="H214" s="79">
        <f t="shared" si="10"/>
        <v>39.816842524387816</v>
      </c>
      <c r="I214" s="79">
        <v>301.38</v>
      </c>
      <c r="J214" s="79">
        <f t="shared" si="11"/>
        <v>40</v>
      </c>
      <c r="K214" s="79"/>
      <c r="L214" s="79"/>
      <c r="M214" s="79"/>
      <c r="N214" s="79"/>
    </row>
    <row r="215" spans="1:14" s="122" customFormat="1" ht="27" customHeight="1" x14ac:dyDescent="0.25">
      <c r="A215" s="120">
        <v>2401</v>
      </c>
      <c r="B215" s="120" t="s">
        <v>2</v>
      </c>
      <c r="C215" s="120" t="s">
        <v>305</v>
      </c>
      <c r="D215" s="121"/>
      <c r="E215" s="118">
        <v>988</v>
      </c>
      <c r="F215" s="118">
        <f t="shared" si="9"/>
        <v>131.13013471365053</v>
      </c>
      <c r="G215" s="118">
        <v>0</v>
      </c>
      <c r="H215" s="118">
        <f t="shared" si="10"/>
        <v>0</v>
      </c>
      <c r="I215" s="118">
        <v>0</v>
      </c>
      <c r="J215" s="118">
        <f t="shared" si="11"/>
        <v>0</v>
      </c>
      <c r="K215" s="118">
        <v>0</v>
      </c>
      <c r="L215" s="119">
        <f>K215/7.5345</f>
        <v>0</v>
      </c>
      <c r="M215" s="118">
        <v>0</v>
      </c>
      <c r="N215" s="119">
        <f>M215/7.5345</f>
        <v>0</v>
      </c>
    </row>
    <row r="216" spans="1:14" s="102" customFormat="1" ht="27" customHeight="1" x14ac:dyDescent="0.25">
      <c r="A216" s="81" t="s">
        <v>306</v>
      </c>
      <c r="B216" s="81" t="s">
        <v>3</v>
      </c>
      <c r="C216" s="81" t="s">
        <v>305</v>
      </c>
      <c r="D216" s="98"/>
      <c r="E216" s="99">
        <v>988</v>
      </c>
      <c r="F216" s="99">
        <f t="shared" si="9"/>
        <v>131.13013471365053</v>
      </c>
      <c r="G216" s="99">
        <v>0</v>
      </c>
      <c r="H216" s="99">
        <f t="shared" si="10"/>
        <v>0</v>
      </c>
      <c r="I216" s="99">
        <v>0</v>
      </c>
      <c r="J216" s="99">
        <f t="shared" si="11"/>
        <v>0</v>
      </c>
      <c r="K216" s="99">
        <v>0</v>
      </c>
      <c r="L216" s="79">
        <v>0</v>
      </c>
      <c r="M216" s="99">
        <v>0</v>
      </c>
      <c r="N216" s="79">
        <v>0</v>
      </c>
    </row>
    <row r="217" spans="1:14" s="102" customFormat="1" ht="27" customHeight="1" x14ac:dyDescent="0.25">
      <c r="A217" s="81"/>
      <c r="B217" s="81">
        <v>3</v>
      </c>
      <c r="C217" s="81" t="s">
        <v>160</v>
      </c>
      <c r="D217" s="98"/>
      <c r="E217" s="99">
        <v>988</v>
      </c>
      <c r="F217" s="99">
        <f t="shared" si="9"/>
        <v>131.13013471365053</v>
      </c>
      <c r="G217" s="99">
        <v>0</v>
      </c>
      <c r="H217" s="99">
        <f t="shared" si="10"/>
        <v>0</v>
      </c>
      <c r="I217" s="99">
        <v>0</v>
      </c>
      <c r="J217" s="99">
        <f t="shared" si="11"/>
        <v>0</v>
      </c>
      <c r="K217" s="99">
        <v>0</v>
      </c>
      <c r="L217" s="79">
        <f>K217/7.5345</f>
        <v>0</v>
      </c>
      <c r="M217" s="99">
        <v>0</v>
      </c>
      <c r="N217" s="79">
        <f>M217/7.5345</f>
        <v>0</v>
      </c>
    </row>
    <row r="218" spans="1:14" s="102" customFormat="1" ht="27" customHeight="1" x14ac:dyDescent="0.25">
      <c r="A218" s="81"/>
      <c r="B218" s="81">
        <v>32</v>
      </c>
      <c r="C218" s="81" t="s">
        <v>307</v>
      </c>
      <c r="D218" s="98"/>
      <c r="E218" s="99">
        <v>988</v>
      </c>
      <c r="F218" s="99">
        <f t="shared" si="9"/>
        <v>131.13013471365053</v>
      </c>
      <c r="G218" s="99">
        <v>0</v>
      </c>
      <c r="H218" s="99">
        <f t="shared" si="10"/>
        <v>0</v>
      </c>
      <c r="I218" s="99">
        <v>0</v>
      </c>
      <c r="J218" s="99">
        <f t="shared" si="11"/>
        <v>0</v>
      </c>
      <c r="K218" s="99"/>
      <c r="L218" s="79"/>
      <c r="M218" s="99"/>
      <c r="N218" s="79"/>
    </row>
    <row r="219" spans="1:14" s="102" customFormat="1" ht="27" customHeight="1" x14ac:dyDescent="0.25">
      <c r="A219" s="81"/>
      <c r="B219" s="81">
        <v>323</v>
      </c>
      <c r="C219" s="81" t="s">
        <v>15</v>
      </c>
      <c r="D219" s="98"/>
      <c r="E219" s="99">
        <v>988</v>
      </c>
      <c r="F219" s="99">
        <f t="shared" si="9"/>
        <v>131.13013471365053</v>
      </c>
      <c r="G219" s="99">
        <v>0</v>
      </c>
      <c r="H219" s="99">
        <f t="shared" si="10"/>
        <v>0</v>
      </c>
      <c r="I219" s="99">
        <v>0</v>
      </c>
      <c r="J219" s="99">
        <f t="shared" si="11"/>
        <v>0</v>
      </c>
      <c r="K219" s="99"/>
      <c r="L219" s="79"/>
      <c r="M219" s="99"/>
      <c r="N219" s="79"/>
    </row>
    <row r="220" spans="1:14" ht="27" customHeight="1" x14ac:dyDescent="0.25">
      <c r="A220" s="84"/>
      <c r="B220" s="84">
        <v>3232</v>
      </c>
      <c r="C220" s="84" t="s">
        <v>23</v>
      </c>
      <c r="D220" s="85">
        <v>48005</v>
      </c>
      <c r="E220" s="79">
        <v>988</v>
      </c>
      <c r="F220" s="79">
        <f t="shared" si="9"/>
        <v>131.13013471365053</v>
      </c>
      <c r="G220" s="79">
        <v>0</v>
      </c>
      <c r="H220" s="79">
        <f t="shared" si="10"/>
        <v>0</v>
      </c>
      <c r="I220" s="79">
        <v>0</v>
      </c>
      <c r="J220" s="79">
        <f t="shared" si="11"/>
        <v>0</v>
      </c>
      <c r="K220" s="79"/>
      <c r="L220" s="79"/>
      <c r="M220" s="79"/>
      <c r="N220" s="79"/>
    </row>
    <row r="221" spans="1:14" ht="27" customHeight="1" x14ac:dyDescent="0.25">
      <c r="A221" s="116">
        <v>2405</v>
      </c>
      <c r="B221" s="117" t="s">
        <v>2</v>
      </c>
      <c r="C221" s="116" t="s">
        <v>263</v>
      </c>
      <c r="D221" s="117"/>
      <c r="E221" s="118">
        <v>6562</v>
      </c>
      <c r="F221" s="118">
        <f t="shared" si="9"/>
        <v>870.92706881677611</v>
      </c>
      <c r="G221" s="118">
        <v>1750</v>
      </c>
      <c r="H221" s="118">
        <f t="shared" si="10"/>
        <v>232.26491472559559</v>
      </c>
      <c r="I221" s="118">
        <f>SUM(I222,I228)</f>
        <v>3164.49</v>
      </c>
      <c r="J221" s="118">
        <f t="shared" si="11"/>
        <v>419.99999999999994</v>
      </c>
      <c r="K221" s="118">
        <v>1506.9</v>
      </c>
      <c r="L221" s="119">
        <f>K221/7.5345</f>
        <v>200</v>
      </c>
      <c r="M221" s="118">
        <v>1506.9</v>
      </c>
      <c r="N221" s="119">
        <f>M221/7.5345</f>
        <v>200</v>
      </c>
    </row>
    <row r="222" spans="1:14" ht="27" customHeight="1" x14ac:dyDescent="0.25">
      <c r="A222" s="81" t="s">
        <v>265</v>
      </c>
      <c r="B222" s="82" t="s">
        <v>3</v>
      </c>
      <c r="C222" s="81" t="s">
        <v>266</v>
      </c>
      <c r="D222" s="83"/>
      <c r="E222" s="99">
        <v>2467</v>
      </c>
      <c r="F222" s="99">
        <f t="shared" si="9"/>
        <v>327.42716835888245</v>
      </c>
      <c r="G222" s="99">
        <v>250</v>
      </c>
      <c r="H222" s="99">
        <f t="shared" si="10"/>
        <v>33.180702103656515</v>
      </c>
      <c r="I222" s="99">
        <v>0</v>
      </c>
      <c r="J222" s="99">
        <f t="shared" si="11"/>
        <v>0</v>
      </c>
      <c r="K222" s="99">
        <v>0</v>
      </c>
      <c r="L222" s="79">
        <v>0</v>
      </c>
      <c r="M222" s="99">
        <v>0</v>
      </c>
      <c r="N222" s="79">
        <v>0</v>
      </c>
    </row>
    <row r="223" spans="1:14" ht="27" customHeight="1" x14ac:dyDescent="0.25">
      <c r="A223" s="82"/>
      <c r="B223" s="81">
        <v>4</v>
      </c>
      <c r="C223" s="81" t="s">
        <v>164</v>
      </c>
      <c r="D223" s="83"/>
      <c r="E223" s="99">
        <v>2467</v>
      </c>
      <c r="F223" s="99">
        <f t="shared" si="9"/>
        <v>327.42716835888245</v>
      </c>
      <c r="G223" s="99">
        <v>250</v>
      </c>
      <c r="H223" s="99">
        <f t="shared" si="10"/>
        <v>33.180702103656515</v>
      </c>
      <c r="I223" s="99">
        <v>0</v>
      </c>
      <c r="J223" s="99">
        <f t="shared" si="11"/>
        <v>0</v>
      </c>
      <c r="K223" s="99"/>
      <c r="L223" s="79"/>
      <c r="M223" s="99"/>
      <c r="N223" s="79"/>
    </row>
    <row r="224" spans="1:14" ht="27" customHeight="1" x14ac:dyDescent="0.25">
      <c r="A224" s="82"/>
      <c r="B224" s="81">
        <v>42</v>
      </c>
      <c r="C224" s="81" t="s">
        <v>163</v>
      </c>
      <c r="D224" s="83"/>
      <c r="E224" s="99">
        <v>2467</v>
      </c>
      <c r="F224" s="99">
        <f t="shared" si="9"/>
        <v>327.42716835888245</v>
      </c>
      <c r="G224" s="99">
        <v>250</v>
      </c>
      <c r="H224" s="99">
        <f t="shared" si="10"/>
        <v>33.180702103656515</v>
      </c>
      <c r="I224" s="99">
        <v>0</v>
      </c>
      <c r="J224" s="99">
        <f t="shared" si="11"/>
        <v>0</v>
      </c>
      <c r="K224" s="99">
        <v>0</v>
      </c>
      <c r="L224" s="79">
        <f>K224/7.5345</f>
        <v>0</v>
      </c>
      <c r="M224" s="99">
        <v>0</v>
      </c>
      <c r="N224" s="79">
        <f>M224/7.5345</f>
        <v>0</v>
      </c>
    </row>
    <row r="225" spans="1:14" ht="27" customHeight="1" x14ac:dyDescent="0.25">
      <c r="A225" s="82"/>
      <c r="B225" s="81">
        <v>422</v>
      </c>
      <c r="C225" s="81" t="s">
        <v>264</v>
      </c>
      <c r="D225" s="83"/>
      <c r="E225" s="99">
        <v>2467</v>
      </c>
      <c r="F225" s="99">
        <f t="shared" si="9"/>
        <v>327.42716835888245</v>
      </c>
      <c r="G225" s="99">
        <v>250</v>
      </c>
      <c r="H225" s="99">
        <f t="shared" si="10"/>
        <v>33.180702103656515</v>
      </c>
      <c r="I225" s="99">
        <v>0</v>
      </c>
      <c r="J225" s="99">
        <f t="shared" si="11"/>
        <v>0</v>
      </c>
      <c r="K225" s="99"/>
      <c r="L225" s="79"/>
      <c r="M225" s="99"/>
      <c r="N225" s="79"/>
    </row>
    <row r="226" spans="1:14" ht="27" customHeight="1" x14ac:dyDescent="0.25">
      <c r="A226" s="84"/>
      <c r="B226" s="84" t="s">
        <v>24</v>
      </c>
      <c r="C226" s="84" t="s">
        <v>25</v>
      </c>
      <c r="D226" s="85">
        <v>55435</v>
      </c>
      <c r="E226" s="79">
        <v>0</v>
      </c>
      <c r="F226" s="79">
        <f t="shared" si="9"/>
        <v>0</v>
      </c>
      <c r="G226" s="79">
        <v>250</v>
      </c>
      <c r="H226" s="79">
        <f t="shared" si="10"/>
        <v>33.180702103656515</v>
      </c>
      <c r="I226" s="79">
        <v>0</v>
      </c>
      <c r="J226" s="79">
        <f t="shared" si="11"/>
        <v>0</v>
      </c>
      <c r="K226" s="79"/>
      <c r="L226" s="79"/>
      <c r="M226" s="79"/>
      <c r="N226" s="79"/>
    </row>
    <row r="227" spans="1:14" ht="27" customHeight="1" x14ac:dyDescent="0.25">
      <c r="A227" s="84"/>
      <c r="B227" s="84">
        <v>4221</v>
      </c>
      <c r="C227" s="84" t="s">
        <v>25</v>
      </c>
      <c r="D227" s="85">
        <v>48006</v>
      </c>
      <c r="E227" s="79">
        <v>2467</v>
      </c>
      <c r="F227" s="79">
        <f t="shared" si="9"/>
        <v>327.42716835888245</v>
      </c>
      <c r="G227" s="79">
        <v>0</v>
      </c>
      <c r="H227" s="79">
        <f t="shared" si="10"/>
        <v>0</v>
      </c>
      <c r="I227" s="79">
        <v>0</v>
      </c>
      <c r="J227" s="79">
        <f t="shared" si="11"/>
        <v>0</v>
      </c>
      <c r="K227" s="79"/>
      <c r="L227" s="79"/>
      <c r="M227" s="79"/>
      <c r="N227" s="79"/>
    </row>
    <row r="228" spans="1:14" ht="27" customHeight="1" x14ac:dyDescent="0.25">
      <c r="A228" s="81" t="s">
        <v>270</v>
      </c>
      <c r="B228" s="82" t="s">
        <v>3</v>
      </c>
      <c r="C228" s="81" t="s">
        <v>271</v>
      </c>
      <c r="D228" s="83"/>
      <c r="E228" s="99">
        <v>4095</v>
      </c>
      <c r="F228" s="99">
        <f t="shared" si="9"/>
        <v>543.49990045789366</v>
      </c>
      <c r="G228" s="99">
        <v>1500</v>
      </c>
      <c r="H228" s="99">
        <f t="shared" si="10"/>
        <v>199.08421262193906</v>
      </c>
      <c r="I228" s="99">
        <f>SUM(I229)</f>
        <v>3164.49</v>
      </c>
      <c r="J228" s="99">
        <f t="shared" si="11"/>
        <v>419.99999999999994</v>
      </c>
      <c r="K228" s="99">
        <v>1506.9</v>
      </c>
      <c r="L228" s="79">
        <f>K228/7.5345</f>
        <v>200</v>
      </c>
      <c r="M228" s="99">
        <v>1506.9</v>
      </c>
      <c r="N228" s="79">
        <f>M228/7.5345</f>
        <v>200</v>
      </c>
    </row>
    <row r="229" spans="1:14" ht="27" customHeight="1" x14ac:dyDescent="0.25">
      <c r="A229" s="82"/>
      <c r="B229" s="81">
        <v>4</v>
      </c>
      <c r="C229" s="81" t="s">
        <v>164</v>
      </c>
      <c r="D229" s="83"/>
      <c r="E229" s="99">
        <v>2000</v>
      </c>
      <c r="F229" s="99">
        <f t="shared" si="9"/>
        <v>265.44561682925212</v>
      </c>
      <c r="G229" s="99">
        <v>1500</v>
      </c>
      <c r="H229" s="99">
        <f t="shared" si="10"/>
        <v>199.08421262193906</v>
      </c>
      <c r="I229" s="99">
        <f>SUM(I230)</f>
        <v>3164.49</v>
      </c>
      <c r="J229" s="99">
        <f t="shared" si="11"/>
        <v>419.99999999999994</v>
      </c>
      <c r="K229" s="99"/>
      <c r="L229" s="79"/>
      <c r="M229" s="99"/>
      <c r="N229" s="79"/>
    </row>
    <row r="230" spans="1:14" ht="27" customHeight="1" x14ac:dyDescent="0.25">
      <c r="A230" s="82"/>
      <c r="B230" s="81">
        <v>42</v>
      </c>
      <c r="C230" s="81" t="s">
        <v>163</v>
      </c>
      <c r="D230" s="83"/>
      <c r="E230" s="99">
        <v>2000</v>
      </c>
      <c r="F230" s="99">
        <f t="shared" si="9"/>
        <v>265.44561682925212</v>
      </c>
      <c r="G230" s="99">
        <v>1500</v>
      </c>
      <c r="H230" s="99">
        <f t="shared" si="10"/>
        <v>199.08421262193906</v>
      </c>
      <c r="I230" s="99">
        <f>SUM(I231)</f>
        <v>3164.49</v>
      </c>
      <c r="J230" s="99">
        <f t="shared" si="11"/>
        <v>419.99999999999994</v>
      </c>
      <c r="K230" s="99">
        <v>1506.9</v>
      </c>
      <c r="L230" s="79">
        <f>K230/7.5345</f>
        <v>200</v>
      </c>
      <c r="M230" s="99">
        <v>1506.9</v>
      </c>
      <c r="N230" s="79">
        <f>M230/7.5345</f>
        <v>200</v>
      </c>
    </row>
    <row r="231" spans="1:14" ht="27" customHeight="1" x14ac:dyDescent="0.25">
      <c r="A231" s="82"/>
      <c r="B231" s="81" t="s">
        <v>58</v>
      </c>
      <c r="C231" s="81" t="s">
        <v>59</v>
      </c>
      <c r="D231" s="83"/>
      <c r="E231" s="99">
        <v>2000</v>
      </c>
      <c r="F231" s="99">
        <f t="shared" si="9"/>
        <v>265.44561682925212</v>
      </c>
      <c r="G231" s="99">
        <v>1500</v>
      </c>
      <c r="H231" s="99">
        <f t="shared" si="10"/>
        <v>199.08421262193906</v>
      </c>
      <c r="I231" s="99">
        <f>SUM(I232:I233)</f>
        <v>3164.49</v>
      </c>
      <c r="J231" s="99">
        <f t="shared" si="11"/>
        <v>419.99999999999994</v>
      </c>
      <c r="K231" s="99"/>
      <c r="L231" s="79"/>
      <c r="M231" s="99"/>
      <c r="N231" s="79"/>
    </row>
    <row r="232" spans="1:14" ht="27" customHeight="1" x14ac:dyDescent="0.25">
      <c r="A232" s="101"/>
      <c r="B232" s="84">
        <v>4241</v>
      </c>
      <c r="C232" s="84" t="s">
        <v>61</v>
      </c>
      <c r="D232" s="85">
        <v>11001</v>
      </c>
      <c r="E232" s="79">
        <v>2000</v>
      </c>
      <c r="F232" s="79">
        <f t="shared" si="9"/>
        <v>265.44561682925212</v>
      </c>
      <c r="G232" s="79">
        <v>0</v>
      </c>
      <c r="H232" s="79">
        <f t="shared" si="10"/>
        <v>0</v>
      </c>
      <c r="I232" s="79">
        <v>1657.59</v>
      </c>
      <c r="J232" s="79">
        <f t="shared" si="11"/>
        <v>219.99999999999997</v>
      </c>
      <c r="K232" s="79"/>
      <c r="L232" s="79"/>
      <c r="M232" s="79"/>
      <c r="N232" s="79"/>
    </row>
    <row r="233" spans="1:14" ht="27" customHeight="1" x14ac:dyDescent="0.25">
      <c r="A233" s="84"/>
      <c r="B233" s="84" t="s">
        <v>60</v>
      </c>
      <c r="C233" s="84" t="s">
        <v>61</v>
      </c>
      <c r="D233" s="85">
        <v>53082</v>
      </c>
      <c r="E233" s="79">
        <v>1500</v>
      </c>
      <c r="F233" s="79">
        <f t="shared" si="9"/>
        <v>199.08421262193906</v>
      </c>
      <c r="G233" s="79">
        <v>1500</v>
      </c>
      <c r="H233" s="79">
        <f t="shared" si="10"/>
        <v>199.08421262193906</v>
      </c>
      <c r="I233" s="79">
        <v>1506.9</v>
      </c>
      <c r="J233" s="79">
        <f t="shared" si="11"/>
        <v>200</v>
      </c>
      <c r="K233" s="79"/>
      <c r="L233" s="79"/>
      <c r="M233" s="79"/>
      <c r="N233" s="79"/>
    </row>
    <row r="234" spans="1:14" ht="27" customHeight="1" x14ac:dyDescent="0.25">
      <c r="A234" s="84"/>
      <c r="B234" s="84">
        <v>4241</v>
      </c>
      <c r="C234" s="84" t="s">
        <v>61</v>
      </c>
      <c r="D234" s="85">
        <v>62300</v>
      </c>
      <c r="E234" s="79">
        <v>595</v>
      </c>
      <c r="F234" s="79">
        <f t="shared" si="9"/>
        <v>78.970071006702497</v>
      </c>
      <c r="G234" s="79">
        <v>0</v>
      </c>
      <c r="H234" s="79">
        <f t="shared" si="10"/>
        <v>0</v>
      </c>
      <c r="I234" s="79">
        <v>0</v>
      </c>
      <c r="J234" s="79">
        <f t="shared" si="11"/>
        <v>0</v>
      </c>
      <c r="K234" s="79"/>
      <c r="L234" s="79"/>
      <c r="M234" s="79"/>
      <c r="N234" s="79"/>
    </row>
    <row r="235" spans="1:14" ht="27" customHeight="1" x14ac:dyDescent="0.25">
      <c r="A235" s="116">
        <v>9108</v>
      </c>
      <c r="B235" s="117" t="s">
        <v>2</v>
      </c>
      <c r="C235" s="116" t="s">
        <v>269</v>
      </c>
      <c r="D235" s="117"/>
      <c r="E235" s="118">
        <v>13208</v>
      </c>
      <c r="F235" s="118">
        <f t="shared" si="9"/>
        <v>1753.0028535403808</v>
      </c>
      <c r="G235" s="118">
        <f>SUM(G237)</f>
        <v>26600.52</v>
      </c>
      <c r="H235" s="118">
        <f t="shared" si="10"/>
        <v>3530.4957196894284</v>
      </c>
      <c r="I235" s="118">
        <v>0</v>
      </c>
      <c r="J235" s="118">
        <f t="shared" si="11"/>
        <v>0</v>
      </c>
      <c r="K235" s="118">
        <v>0</v>
      </c>
      <c r="L235" s="119">
        <f>K235/7.5345</f>
        <v>0</v>
      </c>
      <c r="M235" s="118">
        <v>0</v>
      </c>
      <c r="N235" s="119">
        <f>M235/7.5345</f>
        <v>0</v>
      </c>
    </row>
    <row r="236" spans="1:14" ht="27" customHeight="1" x14ac:dyDescent="0.25">
      <c r="A236" s="81" t="s">
        <v>268</v>
      </c>
      <c r="B236" s="82" t="s">
        <v>3</v>
      </c>
      <c r="C236" s="81" t="s">
        <v>267</v>
      </c>
      <c r="D236" s="83"/>
      <c r="E236" s="99">
        <v>13208</v>
      </c>
      <c r="F236" s="99">
        <f t="shared" si="9"/>
        <v>1753.0028535403808</v>
      </c>
      <c r="G236" s="99">
        <v>26600.52</v>
      </c>
      <c r="H236" s="99">
        <f t="shared" si="10"/>
        <v>3530.4957196894284</v>
      </c>
      <c r="I236" s="99">
        <v>0</v>
      </c>
      <c r="J236" s="99">
        <f t="shared" si="11"/>
        <v>0</v>
      </c>
      <c r="K236" s="99">
        <v>0</v>
      </c>
      <c r="L236" s="79">
        <v>0</v>
      </c>
      <c r="M236" s="99">
        <v>0</v>
      </c>
      <c r="N236" s="79">
        <v>0</v>
      </c>
    </row>
    <row r="237" spans="1:14" ht="27" customHeight="1" x14ac:dyDescent="0.25">
      <c r="A237" s="82"/>
      <c r="B237" s="81">
        <v>3</v>
      </c>
      <c r="C237" s="81" t="s">
        <v>160</v>
      </c>
      <c r="D237" s="83"/>
      <c r="E237" s="99">
        <v>13208</v>
      </c>
      <c r="F237" s="99">
        <f t="shared" si="9"/>
        <v>1753.0028535403808</v>
      </c>
      <c r="G237" s="99">
        <v>26600.52</v>
      </c>
      <c r="H237" s="99">
        <f t="shared" si="10"/>
        <v>3530.4957196894284</v>
      </c>
      <c r="I237" s="99">
        <v>0</v>
      </c>
      <c r="J237" s="99">
        <f t="shared" si="11"/>
        <v>0</v>
      </c>
      <c r="K237" s="99"/>
      <c r="L237" s="79"/>
      <c r="M237" s="99"/>
      <c r="N237" s="79"/>
    </row>
    <row r="238" spans="1:14" ht="27" customHeight="1" x14ac:dyDescent="0.25">
      <c r="A238" s="82"/>
      <c r="B238" s="81">
        <v>31</v>
      </c>
      <c r="C238" s="81" t="s">
        <v>233</v>
      </c>
      <c r="D238" s="83"/>
      <c r="E238" s="99">
        <v>12891</v>
      </c>
      <c r="F238" s="99">
        <f t="shared" si="9"/>
        <v>1710.9297232729443</v>
      </c>
      <c r="G238" s="99">
        <v>25534.19</v>
      </c>
      <c r="H238" s="99">
        <f t="shared" si="10"/>
        <v>3388.9694073926603</v>
      </c>
      <c r="I238" s="99">
        <v>0</v>
      </c>
      <c r="J238" s="99">
        <f t="shared" si="11"/>
        <v>0</v>
      </c>
      <c r="K238" s="99">
        <v>0</v>
      </c>
      <c r="L238" s="79">
        <v>0</v>
      </c>
      <c r="M238" s="99">
        <v>0</v>
      </c>
      <c r="N238" s="79">
        <v>0</v>
      </c>
    </row>
    <row r="239" spans="1:14" ht="27" customHeight="1" x14ac:dyDescent="0.25">
      <c r="A239" s="82"/>
      <c r="B239" s="81">
        <v>311</v>
      </c>
      <c r="C239" s="81" t="s">
        <v>234</v>
      </c>
      <c r="D239" s="83"/>
      <c r="E239" s="99">
        <v>9094</v>
      </c>
      <c r="F239" s="99">
        <f t="shared" si="9"/>
        <v>1206.9812197226092</v>
      </c>
      <c r="G239" s="99">
        <v>20544.37</v>
      </c>
      <c r="H239" s="99">
        <f t="shared" si="10"/>
        <v>2726.7064835091905</v>
      </c>
      <c r="I239" s="99">
        <v>0</v>
      </c>
      <c r="J239" s="99">
        <f t="shared" si="11"/>
        <v>0</v>
      </c>
      <c r="K239" s="99"/>
      <c r="L239" s="79"/>
      <c r="M239" s="99"/>
      <c r="N239" s="79"/>
    </row>
    <row r="240" spans="1:14" ht="27" customHeight="1" x14ac:dyDescent="0.25">
      <c r="A240" s="84"/>
      <c r="B240" s="84">
        <v>3111</v>
      </c>
      <c r="C240" s="84" t="s">
        <v>259</v>
      </c>
      <c r="D240" s="85">
        <v>11001</v>
      </c>
      <c r="E240" s="79">
        <v>4194</v>
      </c>
      <c r="F240" s="79">
        <f t="shared" si="9"/>
        <v>556.63945849094159</v>
      </c>
      <c r="G240" s="79">
        <v>3244.37</v>
      </c>
      <c r="H240" s="79">
        <f t="shared" si="10"/>
        <v>430.6018979361603</v>
      </c>
      <c r="I240" s="79">
        <v>0</v>
      </c>
      <c r="J240" s="79">
        <f t="shared" si="11"/>
        <v>0</v>
      </c>
      <c r="K240" s="79"/>
      <c r="L240" s="79"/>
      <c r="M240" s="79"/>
      <c r="N240" s="79"/>
    </row>
    <row r="241" spans="1:14" ht="27" customHeight="1" x14ac:dyDescent="0.25">
      <c r="A241" s="84"/>
      <c r="B241" s="84">
        <v>3111</v>
      </c>
      <c r="C241" s="84" t="s">
        <v>259</v>
      </c>
      <c r="D241" s="85">
        <v>51100</v>
      </c>
      <c r="E241" s="79">
        <v>4900</v>
      </c>
      <c r="F241" s="79">
        <f t="shared" si="9"/>
        <v>650.34176123166765</v>
      </c>
      <c r="G241" s="79">
        <v>17300</v>
      </c>
      <c r="H241" s="79">
        <f t="shared" si="10"/>
        <v>2296.1045855730308</v>
      </c>
      <c r="I241" s="79">
        <v>0</v>
      </c>
      <c r="J241" s="79">
        <f t="shared" si="11"/>
        <v>0</v>
      </c>
      <c r="K241" s="79"/>
      <c r="L241" s="79"/>
      <c r="M241" s="79"/>
      <c r="N241" s="79"/>
    </row>
    <row r="242" spans="1:14" ht="27" customHeight="1" x14ac:dyDescent="0.25">
      <c r="A242" s="82"/>
      <c r="B242" s="81">
        <v>312</v>
      </c>
      <c r="C242" s="81" t="s">
        <v>236</v>
      </c>
      <c r="D242" s="83"/>
      <c r="E242" s="99">
        <v>3000</v>
      </c>
      <c r="F242" s="99">
        <f t="shared" si="9"/>
        <v>398.16842524387812</v>
      </c>
      <c r="G242" s="99">
        <v>1600</v>
      </c>
      <c r="H242" s="99">
        <f t="shared" si="10"/>
        <v>212.35649346340168</v>
      </c>
      <c r="I242" s="99">
        <v>0</v>
      </c>
      <c r="J242" s="99">
        <f t="shared" si="11"/>
        <v>0</v>
      </c>
      <c r="K242" s="99"/>
      <c r="L242" s="79"/>
      <c r="M242" s="99"/>
      <c r="N242" s="79"/>
    </row>
    <row r="243" spans="1:14" ht="27" customHeight="1" x14ac:dyDescent="0.25">
      <c r="A243" s="84"/>
      <c r="B243" s="84">
        <v>3121</v>
      </c>
      <c r="C243" s="84" t="s">
        <v>236</v>
      </c>
      <c r="D243" s="85">
        <v>11001</v>
      </c>
      <c r="E243" s="79">
        <v>2000</v>
      </c>
      <c r="F243" s="79">
        <f t="shared" si="9"/>
        <v>265.44561682925212</v>
      </c>
      <c r="G243" s="79">
        <v>100</v>
      </c>
      <c r="H243" s="79">
        <f t="shared" si="10"/>
        <v>13.272280841462605</v>
      </c>
      <c r="I243" s="79">
        <v>0</v>
      </c>
      <c r="J243" s="79">
        <f t="shared" si="11"/>
        <v>0</v>
      </c>
      <c r="K243" s="79"/>
      <c r="L243" s="79"/>
      <c r="M243" s="79"/>
      <c r="N243" s="79"/>
    </row>
    <row r="244" spans="1:14" ht="27" customHeight="1" x14ac:dyDescent="0.25">
      <c r="A244" s="84"/>
      <c r="B244" s="84">
        <v>3121</v>
      </c>
      <c r="C244" s="84" t="s">
        <v>236</v>
      </c>
      <c r="D244" s="85">
        <v>51100</v>
      </c>
      <c r="E244" s="79">
        <v>1000</v>
      </c>
      <c r="F244" s="79">
        <f t="shared" si="9"/>
        <v>132.72280841462606</v>
      </c>
      <c r="G244" s="79">
        <v>1500</v>
      </c>
      <c r="H244" s="79">
        <f t="shared" si="10"/>
        <v>199.08421262193906</v>
      </c>
      <c r="I244" s="79">
        <v>0</v>
      </c>
      <c r="J244" s="79">
        <f t="shared" si="11"/>
        <v>0</v>
      </c>
      <c r="K244" s="79"/>
      <c r="L244" s="79"/>
      <c r="M244" s="79"/>
      <c r="N244" s="79"/>
    </row>
    <row r="245" spans="1:14" ht="27" customHeight="1" x14ac:dyDescent="0.25">
      <c r="A245" s="82"/>
      <c r="B245" s="81">
        <v>313</v>
      </c>
      <c r="C245" s="81" t="s">
        <v>237</v>
      </c>
      <c r="D245" s="83"/>
      <c r="E245" s="99">
        <v>797</v>
      </c>
      <c r="F245" s="99">
        <f t="shared" si="9"/>
        <v>105.78007830645696</v>
      </c>
      <c r="G245" s="99">
        <v>3389.82</v>
      </c>
      <c r="H245" s="99">
        <f t="shared" si="10"/>
        <v>449.90643042006769</v>
      </c>
      <c r="I245" s="99">
        <v>0</v>
      </c>
      <c r="J245" s="99">
        <f t="shared" si="11"/>
        <v>0</v>
      </c>
      <c r="K245" s="99"/>
      <c r="L245" s="79"/>
      <c r="M245" s="99"/>
      <c r="N245" s="79"/>
    </row>
    <row r="246" spans="1:14" ht="27" customHeight="1" x14ac:dyDescent="0.25">
      <c r="A246" s="84"/>
      <c r="B246" s="84">
        <v>3132</v>
      </c>
      <c r="C246" s="84" t="s">
        <v>238</v>
      </c>
      <c r="D246" s="85">
        <v>11001</v>
      </c>
      <c r="E246" s="79">
        <v>0</v>
      </c>
      <c r="F246" s="79">
        <f t="shared" si="9"/>
        <v>0</v>
      </c>
      <c r="G246" s="79">
        <v>535.32000000000005</v>
      </c>
      <c r="H246" s="79">
        <f t="shared" si="10"/>
        <v>71.049173800517622</v>
      </c>
      <c r="I246" s="79">
        <v>0</v>
      </c>
      <c r="J246" s="79">
        <f t="shared" si="11"/>
        <v>0</v>
      </c>
      <c r="K246" s="79"/>
      <c r="L246" s="79"/>
      <c r="M246" s="79"/>
      <c r="N246" s="79"/>
    </row>
    <row r="247" spans="1:14" ht="27" customHeight="1" x14ac:dyDescent="0.25">
      <c r="A247" s="84"/>
      <c r="B247" s="84">
        <v>3132</v>
      </c>
      <c r="C247" s="84" t="s">
        <v>238</v>
      </c>
      <c r="D247" s="85">
        <v>51100</v>
      </c>
      <c r="E247" s="79">
        <v>797</v>
      </c>
      <c r="F247" s="79">
        <f t="shared" si="9"/>
        <v>105.78007830645696</v>
      </c>
      <c r="G247" s="79">
        <v>2854.5</v>
      </c>
      <c r="H247" s="79">
        <f t="shared" si="10"/>
        <v>378.85725661955007</v>
      </c>
      <c r="I247" s="79">
        <v>0</v>
      </c>
      <c r="J247" s="79">
        <f t="shared" si="11"/>
        <v>0</v>
      </c>
      <c r="K247" s="79"/>
      <c r="L247" s="79"/>
      <c r="M247" s="79"/>
      <c r="N247" s="79"/>
    </row>
    <row r="248" spans="1:14" ht="27" customHeight="1" x14ac:dyDescent="0.25">
      <c r="A248" s="82"/>
      <c r="B248" s="81">
        <v>32</v>
      </c>
      <c r="C248" s="81" t="s">
        <v>159</v>
      </c>
      <c r="D248" s="83"/>
      <c r="E248" s="99">
        <v>317</v>
      </c>
      <c r="F248" s="99">
        <f t="shared" si="9"/>
        <v>42.073130267436454</v>
      </c>
      <c r="G248" s="99">
        <v>1068.33</v>
      </c>
      <c r="H248" s="99">
        <f t="shared" si="10"/>
        <v>141.79175791359742</v>
      </c>
      <c r="I248" s="99">
        <v>0</v>
      </c>
      <c r="J248" s="99">
        <f t="shared" si="11"/>
        <v>0</v>
      </c>
      <c r="K248" s="99">
        <v>0</v>
      </c>
      <c r="L248" s="132">
        <f>K248/7.5345</f>
        <v>0</v>
      </c>
      <c r="M248" s="99">
        <v>0</v>
      </c>
      <c r="N248" s="79">
        <f>M248/7.5345</f>
        <v>0</v>
      </c>
    </row>
    <row r="249" spans="1:14" ht="27" customHeight="1" x14ac:dyDescent="0.25">
      <c r="A249" s="82"/>
      <c r="B249" s="81">
        <v>321</v>
      </c>
      <c r="C249" s="81" t="s">
        <v>6</v>
      </c>
      <c r="D249" s="83"/>
      <c r="E249" s="99">
        <v>317</v>
      </c>
      <c r="F249" s="99">
        <f t="shared" si="9"/>
        <v>42.073130267436454</v>
      </c>
      <c r="G249" s="99">
        <v>1066.33</v>
      </c>
      <c r="H249" s="99">
        <f t="shared" si="10"/>
        <v>141.52631229676817</v>
      </c>
      <c r="I249" s="99">
        <v>0</v>
      </c>
      <c r="J249" s="99">
        <f t="shared" si="11"/>
        <v>0</v>
      </c>
      <c r="K249" s="99"/>
      <c r="L249" s="79"/>
      <c r="M249" s="99"/>
      <c r="N249" s="79"/>
    </row>
    <row r="250" spans="1:14" ht="27" customHeight="1" x14ac:dyDescent="0.25">
      <c r="A250" s="84"/>
      <c r="B250" s="84">
        <v>3212</v>
      </c>
      <c r="C250" s="84" t="s">
        <v>240</v>
      </c>
      <c r="D250" s="85">
        <v>11001</v>
      </c>
      <c r="E250" s="79">
        <v>212</v>
      </c>
      <c r="F250" s="79">
        <f t="shared" si="9"/>
        <v>28.137235383900723</v>
      </c>
      <c r="G250" s="79">
        <v>100</v>
      </c>
      <c r="H250" s="79">
        <f t="shared" si="10"/>
        <v>13.272280841462605</v>
      </c>
      <c r="I250" s="79">
        <v>0</v>
      </c>
      <c r="J250" s="79">
        <f t="shared" si="11"/>
        <v>0</v>
      </c>
      <c r="K250" s="79"/>
      <c r="L250" s="79"/>
      <c r="M250" s="79"/>
      <c r="N250" s="79"/>
    </row>
    <row r="251" spans="1:14" ht="27" customHeight="1" x14ac:dyDescent="0.25">
      <c r="A251" s="84"/>
      <c r="B251" s="84">
        <v>3212</v>
      </c>
      <c r="C251" s="84" t="s">
        <v>240</v>
      </c>
      <c r="D251" s="85">
        <v>51100</v>
      </c>
      <c r="E251" s="79">
        <v>105</v>
      </c>
      <c r="F251" s="79">
        <f t="shared" si="9"/>
        <v>13.935894883535735</v>
      </c>
      <c r="G251" s="79">
        <v>966.33</v>
      </c>
      <c r="H251" s="79">
        <f t="shared" si="10"/>
        <v>128.25403145530558</v>
      </c>
      <c r="I251" s="79">
        <v>0</v>
      </c>
      <c r="J251" s="79">
        <f t="shared" si="11"/>
        <v>0</v>
      </c>
      <c r="K251" s="79"/>
      <c r="L251" s="79"/>
      <c r="M251" s="79"/>
      <c r="N251" s="79"/>
    </row>
    <row r="252" spans="1:14" ht="27" customHeight="1" x14ac:dyDescent="0.25">
      <c r="A252" s="116">
        <v>9211</v>
      </c>
      <c r="B252" s="117" t="s">
        <v>2</v>
      </c>
      <c r="C252" s="116" t="s">
        <v>318</v>
      </c>
      <c r="D252" s="117"/>
      <c r="E252" s="118">
        <v>13208</v>
      </c>
      <c r="F252" s="118">
        <f t="shared" si="9"/>
        <v>1753.0028535403808</v>
      </c>
      <c r="G252" s="118">
        <f>SUM(G254)</f>
        <v>26600.52</v>
      </c>
      <c r="H252" s="118">
        <f t="shared" si="10"/>
        <v>3530.4957196894284</v>
      </c>
      <c r="I252" s="118">
        <f>SUM(I253)</f>
        <v>31004.47</v>
      </c>
      <c r="J252" s="119">
        <f t="shared" si="11"/>
        <v>4115.0003318070212</v>
      </c>
      <c r="K252" s="118">
        <v>0</v>
      </c>
      <c r="L252" s="119">
        <f>K252/7.5345</f>
        <v>0</v>
      </c>
      <c r="M252" s="118">
        <v>0</v>
      </c>
      <c r="N252" s="119">
        <f>M252/7.5345</f>
        <v>0</v>
      </c>
    </row>
    <row r="253" spans="1:14" ht="27" customHeight="1" x14ac:dyDescent="0.25">
      <c r="A253" s="81" t="s">
        <v>319</v>
      </c>
      <c r="B253" s="82" t="s">
        <v>3</v>
      </c>
      <c r="C253" s="81" t="s">
        <v>320</v>
      </c>
      <c r="D253" s="83"/>
      <c r="E253" s="99">
        <v>13208</v>
      </c>
      <c r="F253" s="99">
        <f t="shared" si="9"/>
        <v>1753.0028535403808</v>
      </c>
      <c r="G253" s="99">
        <v>26600.52</v>
      </c>
      <c r="H253" s="99">
        <f t="shared" si="10"/>
        <v>3530.4957196894284</v>
      </c>
      <c r="I253" s="99">
        <f>SUM(I254)</f>
        <v>31004.47</v>
      </c>
      <c r="J253" s="79">
        <f t="shared" si="11"/>
        <v>4115.0003318070212</v>
      </c>
      <c r="K253" s="79"/>
      <c r="L253" s="79"/>
      <c r="M253" s="79"/>
      <c r="N253" s="79"/>
    </row>
    <row r="254" spans="1:14" ht="27" customHeight="1" x14ac:dyDescent="0.25">
      <c r="A254" s="82"/>
      <c r="B254" s="81">
        <v>3</v>
      </c>
      <c r="C254" s="81" t="s">
        <v>160</v>
      </c>
      <c r="D254" s="83"/>
      <c r="E254" s="99">
        <v>13208</v>
      </c>
      <c r="F254" s="99">
        <f t="shared" si="9"/>
        <v>1753.0028535403808</v>
      </c>
      <c r="G254" s="99">
        <v>26600.52</v>
      </c>
      <c r="H254" s="99">
        <f t="shared" si="10"/>
        <v>3530.4957196894284</v>
      </c>
      <c r="I254" s="99">
        <f>SUM(I255,I265)</f>
        <v>31004.47</v>
      </c>
      <c r="J254" s="79">
        <f t="shared" si="11"/>
        <v>4115.0003318070212</v>
      </c>
      <c r="K254" s="79"/>
      <c r="L254" s="79"/>
      <c r="M254" s="79"/>
      <c r="N254" s="79"/>
    </row>
    <row r="255" spans="1:14" ht="27" customHeight="1" x14ac:dyDescent="0.25">
      <c r="A255" s="82"/>
      <c r="B255" s="81">
        <v>31</v>
      </c>
      <c r="C255" s="81" t="s">
        <v>233</v>
      </c>
      <c r="D255" s="83"/>
      <c r="E255" s="99">
        <v>12891</v>
      </c>
      <c r="F255" s="99">
        <f t="shared" si="9"/>
        <v>1710.9297232729443</v>
      </c>
      <c r="G255" s="99">
        <v>25534.19</v>
      </c>
      <c r="H255" s="99">
        <f t="shared" si="10"/>
        <v>3388.9694073926603</v>
      </c>
      <c r="I255" s="99">
        <f>SUM(I256,I259,I262)</f>
        <v>26642</v>
      </c>
      <c r="J255" s="79">
        <f t="shared" si="11"/>
        <v>3536.0010617824673</v>
      </c>
      <c r="K255" s="79">
        <v>0</v>
      </c>
      <c r="L255" s="79">
        <v>0</v>
      </c>
      <c r="M255" s="79">
        <v>0</v>
      </c>
      <c r="N255" s="79">
        <f>M255/7.5345</f>
        <v>0</v>
      </c>
    </row>
    <row r="256" spans="1:14" ht="27" customHeight="1" x14ac:dyDescent="0.25">
      <c r="A256" s="82"/>
      <c r="B256" s="81">
        <v>311</v>
      </c>
      <c r="C256" s="81" t="s">
        <v>234</v>
      </c>
      <c r="D256" s="83"/>
      <c r="E256" s="99">
        <v>9094</v>
      </c>
      <c r="F256" s="99">
        <f t="shared" ref="F256:F268" si="12">E256/7.5345</f>
        <v>1206.9812197226092</v>
      </c>
      <c r="G256" s="99">
        <v>20544.37</v>
      </c>
      <c r="H256" s="99">
        <f t="shared" ref="H256:H268" si="13">G256/7.5345</f>
        <v>2726.7064835091905</v>
      </c>
      <c r="I256" s="99">
        <f>SUM(I257:I258)</f>
        <v>21488.400000000001</v>
      </c>
      <c r="J256" s="79">
        <f t="shared" ref="J256:J268" si="14">I256/7.5345</f>
        <v>2852.0007963368507</v>
      </c>
      <c r="K256" s="79"/>
      <c r="L256" s="79"/>
      <c r="M256" s="79"/>
      <c r="N256" s="79"/>
    </row>
    <row r="257" spans="1:14" ht="27" customHeight="1" x14ac:dyDescent="0.25">
      <c r="A257" s="84"/>
      <c r="B257" s="84">
        <v>3111</v>
      </c>
      <c r="C257" s="84" t="s">
        <v>259</v>
      </c>
      <c r="D257" s="85">
        <v>11001</v>
      </c>
      <c r="E257" s="79">
        <v>4194</v>
      </c>
      <c r="F257" s="79">
        <f t="shared" si="12"/>
        <v>556.63945849094159</v>
      </c>
      <c r="G257" s="79">
        <v>3244.37</v>
      </c>
      <c r="H257" s="79">
        <f t="shared" si="13"/>
        <v>430.6018979361603</v>
      </c>
      <c r="I257" s="79">
        <v>2501.4499999999998</v>
      </c>
      <c r="J257" s="79">
        <f t="shared" si="14"/>
        <v>331.99946910876628</v>
      </c>
      <c r="K257" s="79"/>
      <c r="L257" s="79"/>
      <c r="M257" s="79"/>
      <c r="N257" s="79"/>
    </row>
    <row r="258" spans="1:14" ht="27" customHeight="1" x14ac:dyDescent="0.25">
      <c r="A258" s="84"/>
      <c r="B258" s="84">
        <v>3111</v>
      </c>
      <c r="C258" s="84" t="s">
        <v>259</v>
      </c>
      <c r="D258" s="85">
        <v>51100</v>
      </c>
      <c r="E258" s="79">
        <v>4900</v>
      </c>
      <c r="F258" s="79">
        <f t="shared" si="12"/>
        <v>650.34176123166765</v>
      </c>
      <c r="G258" s="79">
        <v>17300</v>
      </c>
      <c r="H258" s="79">
        <f t="shared" si="13"/>
        <v>2296.1045855730308</v>
      </c>
      <c r="I258" s="79">
        <v>18986.95</v>
      </c>
      <c r="J258" s="79">
        <f t="shared" si="14"/>
        <v>2520.0013272280839</v>
      </c>
      <c r="K258" s="79"/>
      <c r="L258" s="79"/>
      <c r="M258" s="79"/>
      <c r="N258" s="79"/>
    </row>
    <row r="259" spans="1:14" ht="27" customHeight="1" x14ac:dyDescent="0.25">
      <c r="A259" s="82"/>
      <c r="B259" s="81">
        <v>312</v>
      </c>
      <c r="C259" s="81" t="s">
        <v>236</v>
      </c>
      <c r="D259" s="83"/>
      <c r="E259" s="99">
        <v>3000</v>
      </c>
      <c r="F259" s="99">
        <f t="shared" si="12"/>
        <v>398.16842524387812</v>
      </c>
      <c r="G259" s="99">
        <v>1600</v>
      </c>
      <c r="H259" s="99">
        <f t="shared" si="13"/>
        <v>212.35649346340168</v>
      </c>
      <c r="I259" s="99">
        <f>SUM(I260:I261)</f>
        <v>1604.8500000000001</v>
      </c>
      <c r="J259" s="79">
        <f t="shared" si="14"/>
        <v>213.00019908421262</v>
      </c>
      <c r="K259" s="79"/>
      <c r="L259" s="79"/>
      <c r="M259" s="79"/>
      <c r="N259" s="79"/>
    </row>
    <row r="260" spans="1:14" ht="27" customHeight="1" x14ac:dyDescent="0.25">
      <c r="A260" s="84"/>
      <c r="B260" s="84">
        <v>3121</v>
      </c>
      <c r="C260" s="84" t="s">
        <v>236</v>
      </c>
      <c r="D260" s="85">
        <v>11001</v>
      </c>
      <c r="E260" s="79">
        <v>2000</v>
      </c>
      <c r="F260" s="79">
        <f t="shared" si="12"/>
        <v>265.44561682925212</v>
      </c>
      <c r="G260" s="79">
        <v>100</v>
      </c>
      <c r="H260" s="79">
        <f t="shared" si="13"/>
        <v>13.272280841462605</v>
      </c>
      <c r="I260" s="79">
        <v>97.95</v>
      </c>
      <c r="J260" s="79">
        <f t="shared" si="14"/>
        <v>13.000199084212621</v>
      </c>
      <c r="K260" s="79"/>
      <c r="L260" s="79"/>
      <c r="M260" s="79"/>
      <c r="N260" s="79"/>
    </row>
    <row r="261" spans="1:14" ht="27" customHeight="1" x14ac:dyDescent="0.25">
      <c r="A261" s="84"/>
      <c r="B261" s="84">
        <v>3121</v>
      </c>
      <c r="C261" s="84" t="s">
        <v>236</v>
      </c>
      <c r="D261" s="85">
        <v>51100</v>
      </c>
      <c r="E261" s="79">
        <v>1000</v>
      </c>
      <c r="F261" s="79">
        <f t="shared" si="12"/>
        <v>132.72280841462606</v>
      </c>
      <c r="G261" s="79">
        <v>1500</v>
      </c>
      <c r="H261" s="79">
        <f t="shared" si="13"/>
        <v>199.08421262193906</v>
      </c>
      <c r="I261" s="79">
        <v>1506.9</v>
      </c>
      <c r="J261" s="79">
        <f t="shared" si="14"/>
        <v>200</v>
      </c>
      <c r="K261" s="79"/>
      <c r="L261" s="79"/>
      <c r="M261" s="79"/>
      <c r="N261" s="79"/>
    </row>
    <row r="262" spans="1:14" ht="27" customHeight="1" x14ac:dyDescent="0.25">
      <c r="A262" s="82"/>
      <c r="B262" s="81">
        <v>313</v>
      </c>
      <c r="C262" s="81" t="s">
        <v>237</v>
      </c>
      <c r="D262" s="83"/>
      <c r="E262" s="99">
        <v>797</v>
      </c>
      <c r="F262" s="99">
        <f t="shared" si="12"/>
        <v>105.78007830645696</v>
      </c>
      <c r="G262" s="99">
        <v>3389.82</v>
      </c>
      <c r="H262" s="99">
        <f t="shared" si="13"/>
        <v>449.90643042006769</v>
      </c>
      <c r="I262" s="99">
        <f>SUM(I263:I264)</f>
        <v>3548.75</v>
      </c>
      <c r="J262" s="79">
        <f t="shared" si="14"/>
        <v>471.00006636140421</v>
      </c>
      <c r="K262" s="79"/>
      <c r="L262" s="79"/>
      <c r="M262" s="79"/>
      <c r="N262" s="79"/>
    </row>
    <row r="263" spans="1:14" ht="27" customHeight="1" x14ac:dyDescent="0.25">
      <c r="A263" s="84"/>
      <c r="B263" s="84">
        <v>3132</v>
      </c>
      <c r="C263" s="84" t="s">
        <v>238</v>
      </c>
      <c r="D263" s="85">
        <v>11001</v>
      </c>
      <c r="E263" s="79">
        <v>0</v>
      </c>
      <c r="F263" s="79">
        <f t="shared" si="12"/>
        <v>0</v>
      </c>
      <c r="G263" s="79">
        <v>535.32000000000005</v>
      </c>
      <c r="H263" s="79">
        <f t="shared" si="13"/>
        <v>71.049173800517622</v>
      </c>
      <c r="I263" s="79">
        <v>414.4</v>
      </c>
      <c r="J263" s="79">
        <f t="shared" si="14"/>
        <v>55.000331807021027</v>
      </c>
      <c r="K263" s="79"/>
      <c r="L263" s="79"/>
      <c r="M263" s="79"/>
      <c r="N263" s="79"/>
    </row>
    <row r="264" spans="1:14" ht="27" customHeight="1" x14ac:dyDescent="0.25">
      <c r="A264" s="84"/>
      <c r="B264" s="84">
        <v>3132</v>
      </c>
      <c r="C264" s="84" t="s">
        <v>238</v>
      </c>
      <c r="D264" s="85">
        <v>51100</v>
      </c>
      <c r="E264" s="79">
        <v>797</v>
      </c>
      <c r="F264" s="79">
        <f t="shared" si="12"/>
        <v>105.78007830645696</v>
      </c>
      <c r="G264" s="79">
        <v>2854.5</v>
      </c>
      <c r="H264" s="79">
        <f t="shared" si="13"/>
        <v>378.85725661955007</v>
      </c>
      <c r="I264" s="79">
        <v>3134.35</v>
      </c>
      <c r="J264" s="79">
        <f t="shared" si="14"/>
        <v>415.99973455438311</v>
      </c>
      <c r="K264" s="79"/>
      <c r="L264" s="79"/>
      <c r="M264" s="79"/>
      <c r="N264" s="79"/>
    </row>
    <row r="265" spans="1:14" ht="27" customHeight="1" x14ac:dyDescent="0.25">
      <c r="A265" s="82"/>
      <c r="B265" s="81">
        <v>32</v>
      </c>
      <c r="C265" s="81" t="s">
        <v>159</v>
      </c>
      <c r="D265" s="83"/>
      <c r="E265" s="99">
        <v>317</v>
      </c>
      <c r="F265" s="99">
        <f t="shared" si="12"/>
        <v>42.073130267436454</v>
      </c>
      <c r="G265" s="99">
        <v>1068.33</v>
      </c>
      <c r="H265" s="99">
        <f t="shared" si="13"/>
        <v>141.79175791359742</v>
      </c>
      <c r="I265" s="99">
        <f>SUM(I266)</f>
        <v>4362.47</v>
      </c>
      <c r="J265" s="79">
        <f t="shared" si="14"/>
        <v>578.99927002455377</v>
      </c>
      <c r="K265" s="79">
        <v>0</v>
      </c>
      <c r="L265" s="79">
        <f>K265/7.5345</f>
        <v>0</v>
      </c>
      <c r="M265" s="79">
        <v>0</v>
      </c>
      <c r="N265" s="79">
        <f>M265/7.5345</f>
        <v>0</v>
      </c>
    </row>
    <row r="266" spans="1:14" ht="27" customHeight="1" x14ac:dyDescent="0.25">
      <c r="A266" s="82"/>
      <c r="B266" s="81">
        <v>321</v>
      </c>
      <c r="C266" s="81" t="s">
        <v>6</v>
      </c>
      <c r="D266" s="83"/>
      <c r="E266" s="99">
        <v>317</v>
      </c>
      <c r="F266" s="99">
        <f t="shared" si="12"/>
        <v>42.073130267436454</v>
      </c>
      <c r="G266" s="99">
        <v>1066.33</v>
      </c>
      <c r="H266" s="99">
        <f t="shared" si="13"/>
        <v>141.52631229676817</v>
      </c>
      <c r="I266" s="99">
        <f>SUM(I267:I268)</f>
        <v>4362.47</v>
      </c>
      <c r="J266" s="79">
        <f t="shared" si="14"/>
        <v>578.99927002455377</v>
      </c>
      <c r="K266" s="79"/>
      <c r="L266" s="79"/>
      <c r="M266" s="79"/>
      <c r="N266" s="79"/>
    </row>
    <row r="267" spans="1:14" ht="27" customHeight="1" x14ac:dyDescent="0.25">
      <c r="A267" s="84"/>
      <c r="B267" s="84">
        <v>3212</v>
      </c>
      <c r="C267" s="84" t="s">
        <v>240</v>
      </c>
      <c r="D267" s="85">
        <v>11001</v>
      </c>
      <c r="E267" s="79">
        <v>212</v>
      </c>
      <c r="F267" s="79">
        <f t="shared" si="12"/>
        <v>28.137235383900723</v>
      </c>
      <c r="G267" s="79">
        <v>100</v>
      </c>
      <c r="H267" s="79">
        <f t="shared" si="13"/>
        <v>13.272280841462605</v>
      </c>
      <c r="I267" s="79">
        <v>1634.99</v>
      </c>
      <c r="J267" s="79">
        <f t="shared" si="14"/>
        <v>217.00046452982943</v>
      </c>
      <c r="K267" s="79"/>
      <c r="L267" s="79"/>
      <c r="M267" s="79"/>
      <c r="N267" s="79"/>
    </row>
    <row r="268" spans="1:14" ht="27" customHeight="1" x14ac:dyDescent="0.25">
      <c r="A268" s="84"/>
      <c r="B268" s="84">
        <v>3212</v>
      </c>
      <c r="C268" s="84" t="s">
        <v>240</v>
      </c>
      <c r="D268" s="85">
        <v>51100</v>
      </c>
      <c r="E268" s="79">
        <v>105</v>
      </c>
      <c r="F268" s="79">
        <f t="shared" si="12"/>
        <v>13.935894883535735</v>
      </c>
      <c r="G268" s="79">
        <v>966.33</v>
      </c>
      <c r="H268" s="79">
        <f t="shared" si="13"/>
        <v>128.25403145530558</v>
      </c>
      <c r="I268" s="79">
        <v>2727.48</v>
      </c>
      <c r="J268" s="79">
        <f t="shared" si="14"/>
        <v>361.99880549472425</v>
      </c>
      <c r="K268" s="79"/>
      <c r="L268" s="79"/>
      <c r="M268" s="79"/>
      <c r="N268" s="79"/>
    </row>
  </sheetData>
  <mergeCells count="3">
    <mergeCell ref="B2:C2"/>
    <mergeCell ref="B3:C3"/>
    <mergeCell ref="A1:N1"/>
  </mergeCells>
  <pageMargins left="0.39370078740157483" right="0.39370078740157483" top="0.39370078740157483" bottom="0.39370078740157483" header="0.39370078740157483" footer="0.39370078740157483"/>
  <pageSetup paperSize="9" scale="57" fitToHeight="0" orientation="portrait" r:id="rId1"/>
  <headerFooter alignWithMargins="0">
    <oddFooter>&amp;L&amp;C&amp;R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sažetak</vt:lpstr>
      <vt:lpstr>OPĆI DIO-prihodi</vt:lpstr>
      <vt:lpstr>OPĆI DIO-RASHODI</vt:lpstr>
      <vt:lpstr>POSEBNI DIO</vt:lpstr>
      <vt:lpstr>'OPĆI DIO-prihodi'!_GoBack</vt:lpstr>
      <vt:lpstr>'OPĆI DIO-RASHODI'!Podrucje_ispisa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2022-03-16T10:01:50Z</dcterms:created>
  <dcterms:modified xsi:type="dcterms:W3CDTF">2023-01-14T23:01:39Z</dcterms:modified>
</cp:coreProperties>
</file>