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/>
  <xr:revisionPtr revIDLastSave="0" documentId="8_{F23CB3A8-5525-4063-BBE5-0C5A7C3BEBB2}" xr6:coauthVersionLast="47" xr6:coauthVersionMax="47" xr10:uidLastSave="{00000000-0000-0000-0000-000000000000}"/>
  <bookViews>
    <workbookView xWindow="-108" yWindow="-108" windowWidth="23256" windowHeight="12456"/>
  </bookViews>
  <sheets>
    <sheet name="sažetak" sheetId="15" r:id="rId1"/>
    <sheet name="OPĆI DIO-prihodi" sheetId="12" r:id="rId2"/>
    <sheet name="OPĆI DIO-RASHODI" sheetId="16" r:id="rId3"/>
    <sheet name="POSEBNI DIO" sheetId="10" r:id="rId4"/>
  </sheets>
  <definedNames>
    <definedName name="_GoBack" localSheetId="1">'OPĆI DIO-prihodi'!$B$37</definedName>
    <definedName name="_GoBack" localSheetId="2">'OPĆI DIO-RASHODI'!#REF!</definedName>
    <definedName name="_xlnm.Print_Area" localSheetId="2">'OPĆI DIO-RASHODI'!$A$1:$L$94</definedName>
    <definedName name="_xlnm.Print_Area" localSheetId="3">'POSEBNI DIO'!$A$1:$N$296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1" i="10" l="1"/>
  <c r="H190" i="10"/>
  <c r="H189" i="10"/>
  <c r="I189" i="10" s="1"/>
  <c r="H188" i="10"/>
  <c r="I188" i="10" s="1"/>
  <c r="H187" i="10"/>
  <c r="H186" i="10"/>
  <c r="I186" i="10" s="1"/>
  <c r="H185" i="10"/>
  <c r="I185" i="10" s="1"/>
  <c r="H184" i="10"/>
  <c r="I184" i="10" s="1"/>
  <c r="H183" i="10"/>
  <c r="H182" i="10"/>
  <c r="H138" i="10"/>
  <c r="H134" i="10"/>
  <c r="I134" i="10" s="1"/>
  <c r="I14" i="10"/>
  <c r="I15" i="10"/>
  <c r="I24" i="10"/>
  <c r="I35" i="10"/>
  <c r="I46" i="10"/>
  <c r="I47" i="10"/>
  <c r="I56" i="10"/>
  <c r="I81" i="10"/>
  <c r="I82" i="10"/>
  <c r="I86" i="10"/>
  <c r="I87" i="10"/>
  <c r="I88" i="10"/>
  <c r="I89" i="10"/>
  <c r="I90" i="10"/>
  <c r="I98" i="10"/>
  <c r="I102" i="10"/>
  <c r="I108" i="10"/>
  <c r="I120" i="10"/>
  <c r="I128" i="10"/>
  <c r="I129" i="10"/>
  <c r="I138" i="10"/>
  <c r="I157" i="10"/>
  <c r="I158" i="10"/>
  <c r="I160" i="10"/>
  <c r="I163" i="10"/>
  <c r="I164" i="10"/>
  <c r="I165" i="10"/>
  <c r="I167" i="10"/>
  <c r="I168" i="10"/>
  <c r="I179" i="10"/>
  <c r="I182" i="10"/>
  <c r="I183" i="10"/>
  <c r="I187" i="10"/>
  <c r="I190" i="10"/>
  <c r="I191" i="10"/>
  <c r="I194" i="10"/>
  <c r="I204" i="10"/>
  <c r="I215" i="10"/>
  <c r="I226" i="10"/>
  <c r="I232" i="10"/>
  <c r="I236" i="10"/>
  <c r="I247" i="10"/>
  <c r="I254" i="10"/>
  <c r="I264" i="10"/>
  <c r="I274" i="10"/>
  <c r="I275" i="10"/>
  <c r="I290" i="10"/>
  <c r="G6" i="16"/>
  <c r="G16" i="16"/>
  <c r="G27" i="16"/>
  <c r="G34" i="16"/>
  <c r="G48" i="16"/>
  <c r="G53" i="16"/>
  <c r="G56" i="16"/>
  <c r="G64" i="16"/>
  <c r="G65" i="16"/>
  <c r="G68" i="16"/>
  <c r="G69" i="16"/>
  <c r="G70" i="16"/>
  <c r="G71" i="16"/>
  <c r="G72" i="16"/>
  <c r="G73" i="16"/>
  <c r="G74" i="16"/>
  <c r="G78" i="16"/>
  <c r="G80" i="16"/>
  <c r="G83" i="16"/>
  <c r="G6" i="12"/>
  <c r="G7" i="12"/>
  <c r="G15" i="12"/>
  <c r="G23" i="12"/>
  <c r="G31" i="12"/>
  <c r="G38" i="12"/>
  <c r="G39" i="12"/>
  <c r="G46" i="12"/>
  <c r="G47" i="12"/>
  <c r="F33" i="15"/>
  <c r="F34" i="15"/>
  <c r="F7" i="15"/>
  <c r="F8" i="15"/>
  <c r="G34" i="15"/>
  <c r="H5" i="12"/>
  <c r="H10" i="12"/>
  <c r="H61" i="12"/>
  <c r="G61" i="12"/>
  <c r="G10" i="15"/>
  <c r="C4" i="12"/>
  <c r="C38" i="16"/>
  <c r="C28" i="16"/>
  <c r="C21" i="16"/>
  <c r="C16" i="16"/>
  <c r="C15" i="16" s="1"/>
  <c r="E85" i="10"/>
  <c r="H296" i="10"/>
  <c r="I296" i="10" s="1"/>
  <c r="H295" i="10"/>
  <c r="I295" i="10" s="1"/>
  <c r="H294" i="10"/>
  <c r="I294" i="10" s="1"/>
  <c r="H293" i="10"/>
  <c r="I293" i="10" s="1"/>
  <c r="H292" i="10"/>
  <c r="I292" i="10" s="1"/>
  <c r="F296" i="10"/>
  <c r="F295" i="10"/>
  <c r="F294" i="10"/>
  <c r="F293" i="10"/>
  <c r="F292" i="10"/>
  <c r="F274" i="10"/>
  <c r="F275" i="10"/>
  <c r="F276" i="10"/>
  <c r="F277" i="10"/>
  <c r="F278" i="10"/>
  <c r="H267" i="10"/>
  <c r="I267" i="10" s="1"/>
  <c r="H266" i="10"/>
  <c r="I266" i="10" s="1"/>
  <c r="H265" i="10"/>
  <c r="I265" i="10" s="1"/>
  <c r="H264" i="10"/>
  <c r="H263" i="10"/>
  <c r="I263" i="10" s="1"/>
  <c r="H262" i="10"/>
  <c r="I262" i="10" s="1"/>
  <c r="H261" i="10"/>
  <c r="I261" i="10" s="1"/>
  <c r="H260" i="10"/>
  <c r="I260" i="10" s="1"/>
  <c r="H259" i="10"/>
  <c r="I259" i="10" s="1"/>
  <c r="H258" i="10"/>
  <c r="I258" i="10" s="1"/>
  <c r="F267" i="10"/>
  <c r="F266" i="10"/>
  <c r="F265" i="10"/>
  <c r="F264" i="10"/>
  <c r="F263" i="10"/>
  <c r="F262" i="10"/>
  <c r="F261" i="10"/>
  <c r="F260" i="10"/>
  <c r="F259" i="10"/>
  <c r="F258" i="10"/>
  <c r="H251" i="10"/>
  <c r="I251" i="10" s="1"/>
  <c r="F251" i="10"/>
  <c r="H238" i="10"/>
  <c r="I238" i="10" s="1"/>
  <c r="H237" i="10"/>
  <c r="I237" i="10" s="1"/>
  <c r="H236" i="10"/>
  <c r="H235" i="10"/>
  <c r="I235" i="10" s="1"/>
  <c r="H234" i="10"/>
  <c r="I234" i="10" s="1"/>
  <c r="F235" i="10"/>
  <c r="F236" i="10"/>
  <c r="F237" i="10"/>
  <c r="F238" i="10"/>
  <c r="F234" i="10"/>
  <c r="H222" i="10"/>
  <c r="I222" i="10" s="1"/>
  <c r="H221" i="10"/>
  <c r="I221" i="10" s="1"/>
  <c r="H220" i="10"/>
  <c r="I220" i="10" s="1"/>
  <c r="F222" i="10"/>
  <c r="F221" i="10"/>
  <c r="F220" i="10"/>
  <c r="H206" i="10"/>
  <c r="I206" i="10" s="1"/>
  <c r="H205" i="10"/>
  <c r="I205" i="10" s="1"/>
  <c r="H201" i="10"/>
  <c r="I201" i="10" s="1"/>
  <c r="H200" i="10"/>
  <c r="I200" i="10" s="1"/>
  <c r="H199" i="10"/>
  <c r="I199" i="10" s="1"/>
  <c r="H198" i="10"/>
  <c r="I198" i="10" s="1"/>
  <c r="H197" i="10"/>
  <c r="I197" i="10" s="1"/>
  <c r="F191" i="10"/>
  <c r="F190" i="10"/>
  <c r="F189" i="10"/>
  <c r="F188" i="10"/>
  <c r="F187" i="10"/>
  <c r="F186" i="10"/>
  <c r="F185" i="10"/>
  <c r="F184" i="10"/>
  <c r="F183" i="10"/>
  <c r="F182" i="10"/>
  <c r="H177" i="10"/>
  <c r="I177" i="10" s="1"/>
  <c r="H176" i="10"/>
  <c r="I176" i="10" s="1"/>
  <c r="H175" i="10"/>
  <c r="I175" i="10" s="1"/>
  <c r="F177" i="10"/>
  <c r="F168" i="10"/>
  <c r="F167" i="10"/>
  <c r="F165" i="10"/>
  <c r="F164" i="10"/>
  <c r="F163" i="10"/>
  <c r="F162" i="10"/>
  <c r="F160" i="10"/>
  <c r="F158" i="10"/>
  <c r="F157" i="10"/>
  <c r="H149" i="10"/>
  <c r="I149" i="10" s="1"/>
  <c r="H150" i="10"/>
  <c r="I150" i="10" s="1"/>
  <c r="H151" i="10"/>
  <c r="I151" i="10" s="1"/>
  <c r="H152" i="10"/>
  <c r="I152" i="10" s="1"/>
  <c r="H153" i="10"/>
  <c r="I153" i="10" s="1"/>
  <c r="H148" i="10"/>
  <c r="I148" i="10" s="1"/>
  <c r="F149" i="10"/>
  <c r="F150" i="10"/>
  <c r="F151" i="10"/>
  <c r="F152" i="10"/>
  <c r="F153" i="10"/>
  <c r="F148" i="10"/>
  <c r="H141" i="10"/>
  <c r="I141" i="10" s="1"/>
  <c r="F141" i="10"/>
  <c r="F138" i="10"/>
  <c r="F134" i="10"/>
  <c r="F129" i="10"/>
  <c r="F120" i="10"/>
  <c r="F102" i="10"/>
  <c r="F86" i="10"/>
  <c r="F87" i="10"/>
  <c r="F88" i="10"/>
  <c r="F89" i="10"/>
  <c r="F90" i="10"/>
  <c r="F82" i="10"/>
  <c r="F81" i="10"/>
  <c r="F46" i="10"/>
  <c r="H38" i="10"/>
  <c r="I38" i="10" s="1"/>
  <c r="H37" i="10"/>
  <c r="I37" i="10" s="1"/>
  <c r="H36" i="10"/>
  <c r="I36" i="10" s="1"/>
  <c r="F38" i="10"/>
  <c r="F37" i="10"/>
  <c r="F36" i="10"/>
  <c r="H94" i="16"/>
  <c r="G94" i="16" s="1"/>
  <c r="H66" i="16"/>
  <c r="H46" i="16"/>
  <c r="G46" i="16" s="1"/>
  <c r="H38" i="16"/>
  <c r="H28" i="16"/>
  <c r="G28" i="16" s="1"/>
  <c r="H21" i="16"/>
  <c r="H16" i="16"/>
  <c r="H15" i="16" s="1"/>
  <c r="H5" i="16"/>
  <c r="H12" i="16"/>
  <c r="H6" i="16"/>
  <c r="J279" i="10"/>
  <c r="J268" i="10"/>
  <c r="I268" i="10" s="1"/>
  <c r="H278" i="10"/>
  <c r="I278" i="10" s="1"/>
  <c r="H277" i="10"/>
  <c r="I277" i="10" s="1"/>
  <c r="H276" i="10"/>
  <c r="I276" i="10" s="1"/>
  <c r="N275" i="10"/>
  <c r="L275" i="10"/>
  <c r="H275" i="10"/>
  <c r="J242" i="10"/>
  <c r="J241" i="10"/>
  <c r="J211" i="10"/>
  <c r="I211" i="10" s="1"/>
  <c r="J210" i="10"/>
  <c r="J209" i="10" s="1"/>
  <c r="J166" i="10"/>
  <c r="J162" i="10"/>
  <c r="I162" i="10" s="1"/>
  <c r="J136" i="10"/>
  <c r="J133" i="10"/>
  <c r="J128" i="10"/>
  <c r="J106" i="10"/>
  <c r="I106" i="10" s="1"/>
  <c r="J97" i="10"/>
  <c r="J78" i="10"/>
  <c r="J77" i="10"/>
  <c r="J76" i="10"/>
  <c r="J75" i="10"/>
  <c r="I75" i="10" s="1"/>
  <c r="J69" i="10"/>
  <c r="J63" i="10"/>
  <c r="I63" i="10" s="1"/>
  <c r="J60" i="10"/>
  <c r="J53" i="10"/>
  <c r="I53" i="10" s="1"/>
  <c r="J41" i="10"/>
  <c r="J40" i="10"/>
  <c r="I40" i="10" s="1"/>
  <c r="J8" i="10"/>
  <c r="E10" i="12"/>
  <c r="F10" i="12" s="1"/>
  <c r="G10" i="12" s="1"/>
  <c r="E5" i="12"/>
  <c r="F5" i="12" s="1"/>
  <c r="E34" i="12"/>
  <c r="E33" i="12"/>
  <c r="F33" i="12"/>
  <c r="G33" i="12" s="1"/>
  <c r="G288" i="10"/>
  <c r="G287" i="10" s="1"/>
  <c r="K32" i="15"/>
  <c r="K33" i="15"/>
  <c r="K34" i="15"/>
  <c r="K35" i="15"/>
  <c r="K36" i="15"/>
  <c r="K37" i="15"/>
  <c r="K31" i="15"/>
  <c r="I32" i="15"/>
  <c r="I33" i="15"/>
  <c r="I34" i="15"/>
  <c r="I35" i="15"/>
  <c r="I36" i="15"/>
  <c r="I37" i="15"/>
  <c r="I38" i="15"/>
  <c r="I31" i="15"/>
  <c r="E32" i="15"/>
  <c r="F32" i="15" s="1"/>
  <c r="E33" i="15"/>
  <c r="E34" i="15"/>
  <c r="E35" i="15"/>
  <c r="F35" i="15" s="1"/>
  <c r="E36" i="15"/>
  <c r="F36" i="15" s="1"/>
  <c r="E37" i="15"/>
  <c r="F37" i="15" s="1"/>
  <c r="E31" i="15"/>
  <c r="F31" i="15" s="1"/>
  <c r="J10" i="15"/>
  <c r="K10" i="15" s="1"/>
  <c r="H10" i="15"/>
  <c r="I10" i="15" s="1"/>
  <c r="K6" i="15"/>
  <c r="K7" i="15"/>
  <c r="K8" i="15"/>
  <c r="K9" i="15"/>
  <c r="K11" i="15"/>
  <c r="K5" i="15"/>
  <c r="I6" i="15"/>
  <c r="I7" i="15"/>
  <c r="I8" i="15"/>
  <c r="I9" i="15"/>
  <c r="I11" i="15"/>
  <c r="I5" i="15"/>
  <c r="E6" i="15"/>
  <c r="F6" i="15" s="1"/>
  <c r="E7" i="15"/>
  <c r="E8" i="15"/>
  <c r="E9" i="15"/>
  <c r="F9" i="15" s="1"/>
  <c r="E5" i="15"/>
  <c r="F5" i="15" s="1"/>
  <c r="D10" i="15"/>
  <c r="D11" i="15"/>
  <c r="E11" i="15"/>
  <c r="F11" i="15" s="1"/>
  <c r="C26" i="15"/>
  <c r="C22" i="15"/>
  <c r="C6" i="15"/>
  <c r="C7" i="15"/>
  <c r="C8" i="15"/>
  <c r="C9" i="15"/>
  <c r="C5" i="15"/>
  <c r="K61" i="12"/>
  <c r="L61" i="12"/>
  <c r="K51" i="12"/>
  <c r="L51" i="12"/>
  <c r="J24" i="12"/>
  <c r="J18" i="12"/>
  <c r="J27" i="12"/>
  <c r="J33" i="12"/>
  <c r="J37" i="12"/>
  <c r="J38" i="12"/>
  <c r="J40" i="12"/>
  <c r="J44" i="12"/>
  <c r="J45" i="12"/>
  <c r="J47" i="12"/>
  <c r="J49" i="12"/>
  <c r="J5" i="12"/>
  <c r="L5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4" i="12"/>
  <c r="I4" i="12"/>
  <c r="I51" i="12" s="1"/>
  <c r="J51" i="12" s="1"/>
  <c r="I61" i="12"/>
  <c r="J61" i="12"/>
  <c r="E61" i="12"/>
  <c r="F61" i="12"/>
  <c r="L57" i="12"/>
  <c r="L58" i="12"/>
  <c r="L59" i="12"/>
  <c r="L60" i="12"/>
  <c r="L56" i="12"/>
  <c r="J57" i="12"/>
  <c r="J58" i="12"/>
  <c r="J59" i="12"/>
  <c r="J60" i="12"/>
  <c r="J56" i="12"/>
  <c r="F57" i="12"/>
  <c r="G57" i="12" s="1"/>
  <c r="F58" i="12"/>
  <c r="G58" i="12" s="1"/>
  <c r="F59" i="12"/>
  <c r="G59" i="12" s="1"/>
  <c r="F60" i="12"/>
  <c r="G60" i="12" s="1"/>
  <c r="F56" i="12"/>
  <c r="G56" i="12" s="1"/>
  <c r="D57" i="12"/>
  <c r="D58" i="12"/>
  <c r="D59" i="12"/>
  <c r="D60" i="12"/>
  <c r="D56" i="12"/>
  <c r="F8" i="12"/>
  <c r="G8" i="12" s="1"/>
  <c r="F9" i="12"/>
  <c r="G9" i="12" s="1"/>
  <c r="F11" i="12"/>
  <c r="G11" i="12" s="1"/>
  <c r="F12" i="12"/>
  <c r="G12" i="12" s="1"/>
  <c r="F13" i="12"/>
  <c r="G13" i="12" s="1"/>
  <c r="F14" i="12"/>
  <c r="G14" i="12" s="1"/>
  <c r="F15" i="12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G22" i="12" s="1"/>
  <c r="F23" i="12"/>
  <c r="F24" i="12"/>
  <c r="G24" i="12" s="1"/>
  <c r="F25" i="12"/>
  <c r="G25" i="12" s="1"/>
  <c r="F26" i="12"/>
  <c r="G26" i="12" s="1"/>
  <c r="F27" i="12"/>
  <c r="G27" i="12" s="1"/>
  <c r="F28" i="12"/>
  <c r="G28" i="12" s="1"/>
  <c r="F29" i="12"/>
  <c r="G29" i="12" s="1"/>
  <c r="F30" i="12"/>
  <c r="G30" i="12" s="1"/>
  <c r="F31" i="12"/>
  <c r="F32" i="12"/>
  <c r="G32" i="12" s="1"/>
  <c r="F35" i="12"/>
  <c r="G35" i="12" s="1"/>
  <c r="F36" i="12"/>
  <c r="G36" i="12" s="1"/>
  <c r="F37" i="12"/>
  <c r="G37" i="12" s="1"/>
  <c r="F38" i="12"/>
  <c r="F39" i="12"/>
  <c r="F40" i="12"/>
  <c r="G40" i="12" s="1"/>
  <c r="F41" i="12"/>
  <c r="G41" i="12" s="1"/>
  <c r="F42" i="12"/>
  <c r="G42" i="12" s="1"/>
  <c r="F43" i="12"/>
  <c r="G43" i="12" s="1"/>
  <c r="F44" i="12"/>
  <c r="G44" i="12" s="1"/>
  <c r="F45" i="12"/>
  <c r="G45" i="12" s="1"/>
  <c r="F46" i="12"/>
  <c r="F47" i="12"/>
  <c r="F48" i="12"/>
  <c r="G48" i="12" s="1"/>
  <c r="F49" i="12"/>
  <c r="G49" i="12" s="1"/>
  <c r="F50" i="12"/>
  <c r="G50" i="12" s="1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K94" i="16"/>
  <c r="L94" i="16"/>
  <c r="I94" i="16"/>
  <c r="J94" i="16" s="1"/>
  <c r="L90" i="16"/>
  <c r="L91" i="16"/>
  <c r="L92" i="16"/>
  <c r="L93" i="16"/>
  <c r="L89" i="16"/>
  <c r="J90" i="16"/>
  <c r="J91" i="16"/>
  <c r="J92" i="16"/>
  <c r="J93" i="16"/>
  <c r="J89" i="16"/>
  <c r="F90" i="16"/>
  <c r="G90" i="16" s="1"/>
  <c r="F91" i="16"/>
  <c r="G91" i="16" s="1"/>
  <c r="F92" i="16"/>
  <c r="G92" i="16" s="1"/>
  <c r="F93" i="16"/>
  <c r="G93" i="16" s="1"/>
  <c r="F89" i="16"/>
  <c r="G89" i="16" s="1"/>
  <c r="E94" i="16"/>
  <c r="F94" i="16"/>
  <c r="D90" i="16"/>
  <c r="D91" i="16"/>
  <c r="D92" i="16"/>
  <c r="D93" i="16"/>
  <c r="D89" i="16"/>
  <c r="K84" i="16"/>
  <c r="L84" i="16" s="1"/>
  <c r="I4" i="16"/>
  <c r="J4" i="16" s="1"/>
  <c r="I84" i="16"/>
  <c r="J84" i="16"/>
  <c r="L5" i="16"/>
  <c r="L15" i="16"/>
  <c r="L45" i="16"/>
  <c r="L49" i="16"/>
  <c r="L54" i="16"/>
  <c r="L57" i="16"/>
  <c r="L61" i="16"/>
  <c r="L62" i="16"/>
  <c r="L66" i="16"/>
  <c r="L79" i="16"/>
  <c r="L81" i="16"/>
  <c r="J5" i="16"/>
  <c r="J15" i="16"/>
  <c r="J45" i="16"/>
  <c r="J49" i="16"/>
  <c r="J54" i="16"/>
  <c r="J57" i="16"/>
  <c r="J61" i="16"/>
  <c r="J62" i="16"/>
  <c r="J66" i="16"/>
  <c r="J79" i="16"/>
  <c r="J81" i="16"/>
  <c r="J82" i="16"/>
  <c r="L4" i="16"/>
  <c r="E66" i="16"/>
  <c r="E61" i="16"/>
  <c r="F61" i="16"/>
  <c r="E46" i="16"/>
  <c r="E45" i="16"/>
  <c r="F45" i="16"/>
  <c r="E38" i="16"/>
  <c r="F38" i="16" s="1"/>
  <c r="G38" i="16" s="1"/>
  <c r="E28" i="16"/>
  <c r="E21" i="16"/>
  <c r="F21" i="16"/>
  <c r="E16" i="16"/>
  <c r="F16" i="16"/>
  <c r="E12" i="16"/>
  <c r="E5" i="16" s="1"/>
  <c r="F12" i="16"/>
  <c r="G12" i="16" s="1"/>
  <c r="E6" i="16"/>
  <c r="F6" i="16"/>
  <c r="F7" i="16"/>
  <c r="G7" i="16" s="1"/>
  <c r="F8" i="16"/>
  <c r="G8" i="16" s="1"/>
  <c r="F9" i="16"/>
  <c r="G9" i="16" s="1"/>
  <c r="F10" i="16"/>
  <c r="G10" i="16" s="1"/>
  <c r="F11" i="16"/>
  <c r="G11" i="16" s="1"/>
  <c r="F13" i="16"/>
  <c r="G13" i="16" s="1"/>
  <c r="F14" i="16"/>
  <c r="G14" i="16" s="1"/>
  <c r="F17" i="16"/>
  <c r="G17" i="16" s="1"/>
  <c r="F18" i="16"/>
  <c r="G18" i="16" s="1"/>
  <c r="F19" i="16"/>
  <c r="G19" i="16" s="1"/>
  <c r="F20" i="16"/>
  <c r="G20" i="16" s="1"/>
  <c r="F22" i="16"/>
  <c r="G22" i="16" s="1"/>
  <c r="F23" i="16"/>
  <c r="G23" i="16" s="1"/>
  <c r="F24" i="16"/>
  <c r="G24" i="16" s="1"/>
  <c r="F25" i="16"/>
  <c r="G25" i="16" s="1"/>
  <c r="F26" i="16"/>
  <c r="G26" i="16" s="1"/>
  <c r="F27" i="16"/>
  <c r="F28" i="16"/>
  <c r="F29" i="16"/>
  <c r="G29" i="16" s="1"/>
  <c r="F30" i="16"/>
  <c r="G30" i="16" s="1"/>
  <c r="F31" i="16"/>
  <c r="G31" i="16" s="1"/>
  <c r="F32" i="16"/>
  <c r="G32" i="16" s="1"/>
  <c r="F33" i="16"/>
  <c r="G33" i="16" s="1"/>
  <c r="F34" i="16"/>
  <c r="F35" i="16"/>
  <c r="G35" i="16" s="1"/>
  <c r="F36" i="16"/>
  <c r="G36" i="16" s="1"/>
  <c r="F37" i="16"/>
  <c r="G37" i="16" s="1"/>
  <c r="F39" i="16"/>
  <c r="G39" i="16" s="1"/>
  <c r="F40" i="16"/>
  <c r="G40" i="16" s="1"/>
  <c r="F41" i="16"/>
  <c r="G41" i="16" s="1"/>
  <c r="F42" i="16"/>
  <c r="G42" i="16" s="1"/>
  <c r="F43" i="16"/>
  <c r="G43" i="16" s="1"/>
  <c r="F44" i="16"/>
  <c r="G44" i="16" s="1"/>
  <c r="F47" i="16"/>
  <c r="G47" i="16" s="1"/>
  <c r="F48" i="16"/>
  <c r="F49" i="16"/>
  <c r="G49" i="16" s="1"/>
  <c r="F50" i="16"/>
  <c r="G50" i="16" s="1"/>
  <c r="F51" i="16"/>
  <c r="G51" i="16" s="1"/>
  <c r="F52" i="16"/>
  <c r="G52" i="16" s="1"/>
  <c r="F53" i="16"/>
  <c r="F54" i="16"/>
  <c r="G54" i="16" s="1"/>
  <c r="F55" i="16"/>
  <c r="G55" i="16" s="1"/>
  <c r="F56" i="16"/>
  <c r="F57" i="16"/>
  <c r="G57" i="16" s="1"/>
  <c r="F58" i="16"/>
  <c r="G58" i="16" s="1"/>
  <c r="F59" i="16"/>
  <c r="G59" i="16" s="1"/>
  <c r="F60" i="16"/>
  <c r="G60" i="16" s="1"/>
  <c r="F62" i="16"/>
  <c r="G62" i="16" s="1"/>
  <c r="F63" i="16"/>
  <c r="G63" i="16" s="1"/>
  <c r="F66" i="16"/>
  <c r="F67" i="16"/>
  <c r="G67" i="16" s="1"/>
  <c r="F75" i="16"/>
  <c r="G75" i="16" s="1"/>
  <c r="F76" i="16"/>
  <c r="G76" i="16" s="1"/>
  <c r="F77" i="16"/>
  <c r="G77" i="16" s="1"/>
  <c r="F79" i="16"/>
  <c r="G79" i="16" s="1"/>
  <c r="F81" i="16"/>
  <c r="G81" i="16" s="1"/>
  <c r="F82" i="16"/>
  <c r="G82" i="16" s="1"/>
  <c r="D5" i="16"/>
  <c r="D6" i="16"/>
  <c r="D7" i="16"/>
  <c r="D8" i="16"/>
  <c r="D9" i="16"/>
  <c r="D10" i="16"/>
  <c r="D11" i="16"/>
  <c r="D12" i="16"/>
  <c r="D13" i="16"/>
  <c r="D14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N285" i="10"/>
  <c r="L285" i="10"/>
  <c r="N253" i="10"/>
  <c r="L253" i="10"/>
  <c r="N209" i="10"/>
  <c r="L209" i="10"/>
  <c r="N202" i="10"/>
  <c r="L202" i="10"/>
  <c r="N192" i="10"/>
  <c r="L192" i="10"/>
  <c r="N170" i="10"/>
  <c r="N154" i="10"/>
  <c r="L154" i="10"/>
  <c r="N143" i="10"/>
  <c r="L143" i="10"/>
  <c r="N125" i="10"/>
  <c r="N91" i="10"/>
  <c r="N76" i="10"/>
  <c r="N50" i="10"/>
  <c r="N39" i="10"/>
  <c r="N6" i="10"/>
  <c r="K170" i="10"/>
  <c r="L170" i="10" s="1"/>
  <c r="K125" i="10"/>
  <c r="L125" i="10"/>
  <c r="K91" i="10"/>
  <c r="L91" i="10" s="1"/>
  <c r="K76" i="10"/>
  <c r="L76" i="10"/>
  <c r="K50" i="10"/>
  <c r="L50" i="10" s="1"/>
  <c r="K39" i="10"/>
  <c r="L39" i="10"/>
  <c r="K6" i="10"/>
  <c r="L6" i="10" s="1"/>
  <c r="N85" i="10"/>
  <c r="N5" i="10"/>
  <c r="L239" i="10"/>
  <c r="N8" i="10"/>
  <c r="N33" i="10"/>
  <c r="N41" i="10"/>
  <c r="N47" i="10"/>
  <c r="N52" i="10"/>
  <c r="N63" i="10"/>
  <c r="N72" i="10"/>
  <c r="N75" i="10"/>
  <c r="N78" i="10"/>
  <c r="N93" i="10"/>
  <c r="N117" i="10"/>
  <c r="N122" i="10"/>
  <c r="N127" i="10"/>
  <c r="N136" i="10"/>
  <c r="N145" i="10"/>
  <c r="N156" i="10"/>
  <c r="N172" i="10"/>
  <c r="N179" i="10"/>
  <c r="N194" i="10"/>
  <c r="N204" i="10"/>
  <c r="N211" i="10"/>
  <c r="N224" i="10"/>
  <c r="N229" i="10"/>
  <c r="N239" i="10"/>
  <c r="N242" i="10"/>
  <c r="N249" i="10"/>
  <c r="N255" i="10"/>
  <c r="N268" i="10"/>
  <c r="N270" i="10"/>
  <c r="N279" i="10"/>
  <c r="N282" i="10"/>
  <c r="N287" i="10"/>
  <c r="N297" i="10"/>
  <c r="N300" i="10"/>
  <c r="N310" i="10"/>
  <c r="L8" i="10"/>
  <c r="L33" i="10"/>
  <c r="L41" i="10"/>
  <c r="L47" i="10"/>
  <c r="L52" i="10"/>
  <c r="L63" i="10"/>
  <c r="L72" i="10"/>
  <c r="L75" i="10"/>
  <c r="L78" i="10"/>
  <c r="L93" i="10"/>
  <c r="L117" i="10"/>
  <c r="L122" i="10"/>
  <c r="L127" i="10"/>
  <c r="L136" i="10"/>
  <c r="L145" i="10"/>
  <c r="L156" i="10"/>
  <c r="L172" i="10"/>
  <c r="L179" i="10"/>
  <c r="L194" i="10"/>
  <c r="L204" i="10"/>
  <c r="L211" i="10"/>
  <c r="L224" i="10"/>
  <c r="L229" i="10"/>
  <c r="L242" i="10"/>
  <c r="L249" i="10"/>
  <c r="L255" i="10"/>
  <c r="L268" i="10"/>
  <c r="L270" i="10"/>
  <c r="L279" i="10"/>
  <c r="L282" i="10"/>
  <c r="L287" i="10"/>
  <c r="L297" i="10"/>
  <c r="L310" i="10"/>
  <c r="G127" i="10"/>
  <c r="H127" i="10"/>
  <c r="G136" i="10"/>
  <c r="G126" i="10" s="1"/>
  <c r="G229" i="10"/>
  <c r="G228" i="10" s="1"/>
  <c r="G301" i="10"/>
  <c r="H301" i="10"/>
  <c r="I301" i="10" s="1"/>
  <c r="G304" i="10"/>
  <c r="H304" i="10" s="1"/>
  <c r="I304" i="10" s="1"/>
  <c r="G307" i="10"/>
  <c r="H307" i="10"/>
  <c r="I307" i="10" s="1"/>
  <c r="G311" i="10"/>
  <c r="G310" i="10" s="1"/>
  <c r="H310" i="10" s="1"/>
  <c r="I310" i="10" s="1"/>
  <c r="G53" i="10"/>
  <c r="G218" i="10"/>
  <c r="H218" i="10" s="1"/>
  <c r="I218" i="10" s="1"/>
  <c r="G210" i="10"/>
  <c r="H210" i="10" s="1"/>
  <c r="G156" i="10"/>
  <c r="H156" i="10"/>
  <c r="G242" i="10"/>
  <c r="H242" i="10" s="1"/>
  <c r="G83" i="10"/>
  <c r="H83" i="10"/>
  <c r="I83" i="10" s="1"/>
  <c r="G79" i="10"/>
  <c r="G78" i="10" s="1"/>
  <c r="H78" i="10" s="1"/>
  <c r="I78" i="10" s="1"/>
  <c r="G48" i="10"/>
  <c r="G47" i="10"/>
  <c r="G9" i="10"/>
  <c r="H9" i="10"/>
  <c r="I9" i="10" s="1"/>
  <c r="G13" i="10"/>
  <c r="G18" i="10"/>
  <c r="H18" i="10"/>
  <c r="I18" i="10" s="1"/>
  <c r="G28" i="10"/>
  <c r="H28" i="10" s="1"/>
  <c r="I28" i="10" s="1"/>
  <c r="G34" i="10"/>
  <c r="G33" i="10"/>
  <c r="H33" i="10"/>
  <c r="I33" i="10" s="1"/>
  <c r="H313" i="10"/>
  <c r="I313" i="10" s="1"/>
  <c r="F313" i="10"/>
  <c r="H312" i="10"/>
  <c r="I312" i="10" s="1"/>
  <c r="F312" i="10"/>
  <c r="F311" i="10"/>
  <c r="F310" i="10"/>
  <c r="H309" i="10"/>
  <c r="I309" i="10" s="1"/>
  <c r="F309" i="10"/>
  <c r="H308" i="10"/>
  <c r="I308" i="10" s="1"/>
  <c r="F308" i="10"/>
  <c r="F307" i="10"/>
  <c r="H306" i="10"/>
  <c r="I306" i="10" s="1"/>
  <c r="F306" i="10"/>
  <c r="H305" i="10"/>
  <c r="I305" i="10" s="1"/>
  <c r="F305" i="10"/>
  <c r="F304" i="10"/>
  <c r="H303" i="10"/>
  <c r="I303" i="10" s="1"/>
  <c r="F303" i="10"/>
  <c r="H302" i="10"/>
  <c r="I302" i="10" s="1"/>
  <c r="F302" i="10"/>
  <c r="F301" i="10"/>
  <c r="F300" i="10"/>
  <c r="F299" i="10"/>
  <c r="F298" i="10"/>
  <c r="F297" i="10"/>
  <c r="G170" i="10"/>
  <c r="H170" i="10"/>
  <c r="I170" i="10" s="1"/>
  <c r="H136" i="10"/>
  <c r="G106" i="10"/>
  <c r="H106" i="10"/>
  <c r="G97" i="10"/>
  <c r="G94" i="10"/>
  <c r="H94" i="10" s="1"/>
  <c r="I94" i="10" s="1"/>
  <c r="G69" i="10"/>
  <c r="H69" i="10"/>
  <c r="G60" i="10"/>
  <c r="H60" i="10" s="1"/>
  <c r="H10" i="10"/>
  <c r="I10" i="10" s="1"/>
  <c r="H11" i="10"/>
  <c r="I11" i="10" s="1"/>
  <c r="H12" i="10"/>
  <c r="I12" i="10" s="1"/>
  <c r="H14" i="10"/>
  <c r="H15" i="10"/>
  <c r="H16" i="10"/>
  <c r="I16" i="10" s="1"/>
  <c r="H17" i="10"/>
  <c r="I17" i="10" s="1"/>
  <c r="H19" i="10"/>
  <c r="I19" i="10" s="1"/>
  <c r="H20" i="10"/>
  <c r="I20" i="10" s="1"/>
  <c r="H21" i="10"/>
  <c r="I21" i="10" s="1"/>
  <c r="H22" i="10"/>
  <c r="I22" i="10" s="1"/>
  <c r="H23" i="10"/>
  <c r="I23" i="10" s="1"/>
  <c r="H24" i="10"/>
  <c r="H25" i="10"/>
  <c r="I25" i="10" s="1"/>
  <c r="H26" i="10"/>
  <c r="I26" i="10" s="1"/>
  <c r="H27" i="10"/>
  <c r="I27" i="10" s="1"/>
  <c r="H29" i="10"/>
  <c r="I29" i="10" s="1"/>
  <c r="H30" i="10"/>
  <c r="I30" i="10" s="1"/>
  <c r="H31" i="10"/>
  <c r="I31" i="10" s="1"/>
  <c r="H32" i="10"/>
  <c r="I32" i="10" s="1"/>
  <c r="H35" i="10"/>
  <c r="H41" i="10"/>
  <c r="H42" i="10"/>
  <c r="I42" i="10" s="1"/>
  <c r="H43" i="10"/>
  <c r="I43" i="10" s="1"/>
  <c r="H44" i="10"/>
  <c r="I44" i="10" s="1"/>
  <c r="H45" i="10"/>
  <c r="I45" i="10" s="1"/>
  <c r="H54" i="10"/>
  <c r="I54" i="10" s="1"/>
  <c r="H55" i="10"/>
  <c r="I55" i="10" s="1"/>
  <c r="H56" i="10"/>
  <c r="H57" i="10"/>
  <c r="I57" i="10" s="1"/>
  <c r="H58" i="10"/>
  <c r="I58" i="10" s="1"/>
  <c r="H59" i="10"/>
  <c r="I59" i="10" s="1"/>
  <c r="H61" i="10"/>
  <c r="I61" i="10" s="1"/>
  <c r="H62" i="10"/>
  <c r="I62" i="10" s="1"/>
  <c r="H64" i="10"/>
  <c r="I64" i="10" s="1"/>
  <c r="H65" i="10"/>
  <c r="I65" i="10" s="1"/>
  <c r="H66" i="10"/>
  <c r="I66" i="10" s="1"/>
  <c r="H67" i="10"/>
  <c r="I67" i="10" s="1"/>
  <c r="H68" i="10"/>
  <c r="I68" i="10" s="1"/>
  <c r="H70" i="10"/>
  <c r="I70" i="10" s="1"/>
  <c r="H71" i="10"/>
  <c r="I71" i="10" s="1"/>
  <c r="H72" i="10"/>
  <c r="I72" i="10" s="1"/>
  <c r="H73" i="10"/>
  <c r="I73" i="10" s="1"/>
  <c r="H74" i="10"/>
  <c r="I74" i="10" s="1"/>
  <c r="H75" i="10"/>
  <c r="H76" i="10"/>
  <c r="H77" i="10"/>
  <c r="H80" i="10"/>
  <c r="I80" i="10" s="1"/>
  <c r="H84" i="10"/>
  <c r="I84" i="10" s="1"/>
  <c r="H95" i="10"/>
  <c r="I95" i="10" s="1"/>
  <c r="H96" i="10"/>
  <c r="I96" i="10" s="1"/>
  <c r="H98" i="10"/>
  <c r="H99" i="10"/>
  <c r="I99" i="10" s="1"/>
  <c r="H100" i="10"/>
  <c r="I100" i="10" s="1"/>
  <c r="H101" i="10"/>
  <c r="I101" i="10" s="1"/>
  <c r="H103" i="10"/>
  <c r="I103" i="10" s="1"/>
  <c r="H104" i="10"/>
  <c r="I104" i="10" s="1"/>
  <c r="H105" i="10"/>
  <c r="I105" i="10" s="1"/>
  <c r="H107" i="10"/>
  <c r="I107" i="10" s="1"/>
  <c r="H108" i="10"/>
  <c r="H109" i="10"/>
  <c r="I109" i="10" s="1"/>
  <c r="H110" i="10"/>
  <c r="I110" i="10" s="1"/>
  <c r="H111" i="10"/>
  <c r="I111" i="10" s="1"/>
  <c r="H112" i="10"/>
  <c r="I112" i="10" s="1"/>
  <c r="H113" i="10"/>
  <c r="I113" i="10" s="1"/>
  <c r="H114" i="10"/>
  <c r="I114" i="10" s="1"/>
  <c r="H115" i="10"/>
  <c r="I115" i="10" s="1"/>
  <c r="H116" i="10"/>
  <c r="I116" i="10" s="1"/>
  <c r="H117" i="10"/>
  <c r="I117" i="10" s="1"/>
  <c r="H118" i="10"/>
  <c r="I118" i="10" s="1"/>
  <c r="H119" i="10"/>
  <c r="I119" i="10" s="1"/>
  <c r="H121" i="10"/>
  <c r="I121" i="10" s="1"/>
  <c r="H122" i="10"/>
  <c r="I122" i="10" s="1"/>
  <c r="H123" i="10"/>
  <c r="I123" i="10" s="1"/>
  <c r="H124" i="10"/>
  <c r="I124" i="10" s="1"/>
  <c r="H128" i="10"/>
  <c r="H130" i="10"/>
  <c r="I130" i="10" s="1"/>
  <c r="H131" i="10"/>
  <c r="I131" i="10" s="1"/>
  <c r="H132" i="10"/>
  <c r="I132" i="10" s="1"/>
  <c r="H133" i="10"/>
  <c r="H135" i="10"/>
  <c r="I135" i="10" s="1"/>
  <c r="H137" i="10"/>
  <c r="I137" i="10" s="1"/>
  <c r="H139" i="10"/>
  <c r="I139" i="10" s="1"/>
  <c r="H140" i="10"/>
  <c r="I140" i="10" s="1"/>
  <c r="H142" i="10"/>
  <c r="I142" i="10" s="1"/>
  <c r="H143" i="10"/>
  <c r="I143" i="10" s="1"/>
  <c r="H144" i="10"/>
  <c r="I144" i="10" s="1"/>
  <c r="H145" i="10"/>
  <c r="I145" i="10" s="1"/>
  <c r="H146" i="10"/>
  <c r="I146" i="10" s="1"/>
  <c r="H147" i="10"/>
  <c r="I147" i="10" s="1"/>
  <c r="H159" i="10"/>
  <c r="I159" i="10" s="1"/>
  <c r="H161" i="10"/>
  <c r="I161" i="10" s="1"/>
  <c r="H166" i="10"/>
  <c r="H169" i="10"/>
  <c r="I169" i="10" s="1"/>
  <c r="H171" i="10"/>
  <c r="I171" i="10" s="1"/>
  <c r="H172" i="10"/>
  <c r="I172" i="10" s="1"/>
  <c r="H173" i="10"/>
  <c r="I173" i="10" s="1"/>
  <c r="H174" i="10"/>
  <c r="I174" i="10" s="1"/>
  <c r="H178" i="10"/>
  <c r="I178" i="10" s="1"/>
  <c r="H179" i="10"/>
  <c r="H180" i="10"/>
  <c r="I180" i="10" s="1"/>
  <c r="H181" i="10"/>
  <c r="I181" i="10" s="1"/>
  <c r="H192" i="10"/>
  <c r="I192" i="10" s="1"/>
  <c r="H193" i="10"/>
  <c r="I193" i="10" s="1"/>
  <c r="H194" i="10"/>
  <c r="H195" i="10"/>
  <c r="I195" i="10" s="1"/>
  <c r="H196" i="10"/>
  <c r="I196" i="10" s="1"/>
  <c r="H202" i="10"/>
  <c r="I202" i="10" s="1"/>
  <c r="H203" i="10"/>
  <c r="I203" i="10" s="1"/>
  <c r="H204" i="10"/>
  <c r="H207" i="10"/>
  <c r="I207" i="10" s="1"/>
  <c r="H208" i="10"/>
  <c r="I208" i="10" s="1"/>
  <c r="H211" i="10"/>
  <c r="H212" i="10"/>
  <c r="I212" i="10" s="1"/>
  <c r="H213" i="10"/>
  <c r="I213" i="10" s="1"/>
  <c r="H214" i="10"/>
  <c r="I214" i="10" s="1"/>
  <c r="H215" i="10"/>
  <c r="H216" i="10"/>
  <c r="I216" i="10" s="1"/>
  <c r="H217" i="10"/>
  <c r="I217" i="10" s="1"/>
  <c r="H219" i="10"/>
  <c r="I219" i="10" s="1"/>
  <c r="H223" i="10"/>
  <c r="I223" i="10" s="1"/>
  <c r="H224" i="10"/>
  <c r="I224" i="10" s="1"/>
  <c r="H225" i="10"/>
  <c r="I225" i="10" s="1"/>
  <c r="H226" i="10"/>
  <c r="H230" i="10"/>
  <c r="I230" i="10" s="1"/>
  <c r="H231" i="10"/>
  <c r="I231" i="10" s="1"/>
  <c r="H232" i="10"/>
  <c r="H233" i="10"/>
  <c r="I233" i="10" s="1"/>
  <c r="H243" i="10"/>
  <c r="I243" i="10" s="1"/>
  <c r="H244" i="10"/>
  <c r="I244" i="10" s="1"/>
  <c r="H245" i="10"/>
  <c r="I245" i="10" s="1"/>
  <c r="H246" i="10"/>
  <c r="I246" i="10" s="1"/>
  <c r="H247" i="10"/>
  <c r="H248" i="10"/>
  <c r="I248" i="10" s="1"/>
  <c r="H249" i="10"/>
  <c r="I249" i="10" s="1"/>
  <c r="H250" i="10"/>
  <c r="I250" i="10" s="1"/>
  <c r="H252" i="10"/>
  <c r="I252" i="10" s="1"/>
  <c r="H253" i="10"/>
  <c r="I253" i="10" s="1"/>
  <c r="H254" i="10"/>
  <c r="H255" i="10"/>
  <c r="I255" i="10" s="1"/>
  <c r="H256" i="10"/>
  <c r="I256" i="10" s="1"/>
  <c r="H257" i="10"/>
  <c r="I257" i="10" s="1"/>
  <c r="H268" i="10"/>
  <c r="H269" i="10"/>
  <c r="I269" i="10" s="1"/>
  <c r="H270" i="10"/>
  <c r="I270" i="10" s="1"/>
  <c r="H271" i="10"/>
  <c r="I271" i="10" s="1"/>
  <c r="H272" i="10"/>
  <c r="I272" i="10" s="1"/>
  <c r="H273" i="10"/>
  <c r="I273" i="10" s="1"/>
  <c r="H280" i="10"/>
  <c r="I280" i="10" s="1"/>
  <c r="H281" i="10"/>
  <c r="I281" i="10" s="1"/>
  <c r="H282" i="10"/>
  <c r="I282" i="10" s="1"/>
  <c r="H283" i="10"/>
  <c r="I283" i="10" s="1"/>
  <c r="H284" i="10"/>
  <c r="I284" i="10" s="1"/>
  <c r="H289" i="10"/>
  <c r="I289" i="10" s="1"/>
  <c r="H290" i="10"/>
  <c r="H291" i="10"/>
  <c r="I291" i="10" s="1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9" i="10"/>
  <c r="F40" i="10"/>
  <c r="F41" i="10"/>
  <c r="F42" i="10"/>
  <c r="F43" i="10"/>
  <c r="F44" i="10"/>
  <c r="F45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3" i="10"/>
  <c r="F84" i="10"/>
  <c r="F94" i="10"/>
  <c r="F95" i="10"/>
  <c r="F96" i="10"/>
  <c r="F97" i="10"/>
  <c r="F98" i="10"/>
  <c r="F99" i="10"/>
  <c r="F100" i="10"/>
  <c r="F101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1" i="10"/>
  <c r="F122" i="10"/>
  <c r="F123" i="10"/>
  <c r="F124" i="10"/>
  <c r="F125" i="10"/>
  <c r="F126" i="10"/>
  <c r="F127" i="10"/>
  <c r="F128" i="10"/>
  <c r="F130" i="10"/>
  <c r="F131" i="10"/>
  <c r="F132" i="10"/>
  <c r="F133" i="10"/>
  <c r="F135" i="10"/>
  <c r="F136" i="10"/>
  <c r="F137" i="10"/>
  <c r="F139" i="10"/>
  <c r="F140" i="10"/>
  <c r="F142" i="10"/>
  <c r="F143" i="10"/>
  <c r="F144" i="10"/>
  <c r="F145" i="10"/>
  <c r="F146" i="10"/>
  <c r="F147" i="10"/>
  <c r="F154" i="10"/>
  <c r="F155" i="10"/>
  <c r="F156" i="10"/>
  <c r="F159" i="10"/>
  <c r="F161" i="10"/>
  <c r="F166" i="10"/>
  <c r="F169" i="10"/>
  <c r="F170" i="10"/>
  <c r="F171" i="10"/>
  <c r="F172" i="10"/>
  <c r="F173" i="10"/>
  <c r="F174" i="10"/>
  <c r="F178" i="10"/>
  <c r="F179" i="10"/>
  <c r="F180" i="10"/>
  <c r="F181" i="10"/>
  <c r="F192" i="10"/>
  <c r="F193" i="10"/>
  <c r="F194" i="10"/>
  <c r="F195" i="10"/>
  <c r="F196" i="10"/>
  <c r="F202" i="10"/>
  <c r="F203" i="10"/>
  <c r="F204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3" i="10"/>
  <c r="F224" i="10"/>
  <c r="F225" i="10"/>
  <c r="F226" i="10"/>
  <c r="F227" i="10"/>
  <c r="F228" i="10"/>
  <c r="F229" i="10"/>
  <c r="F230" i="10"/>
  <c r="F231" i="10"/>
  <c r="F232" i="10"/>
  <c r="F233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2" i="10"/>
  <c r="F253" i="10"/>
  <c r="F254" i="10"/>
  <c r="F255" i="10"/>
  <c r="F256" i="10"/>
  <c r="F257" i="10"/>
  <c r="F268" i="10"/>
  <c r="F269" i="10"/>
  <c r="F270" i="10"/>
  <c r="F271" i="10"/>
  <c r="F272" i="10"/>
  <c r="F273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93" i="10"/>
  <c r="E5" i="10"/>
  <c r="E4" i="10" s="1"/>
  <c r="F4" i="10" s="1"/>
  <c r="F5" i="10"/>
  <c r="C61" i="12"/>
  <c r="D61" i="12" s="1"/>
  <c r="C94" i="16"/>
  <c r="D94" i="16"/>
  <c r="B31" i="15"/>
  <c r="C31" i="15" s="1"/>
  <c r="B10" i="15"/>
  <c r="B35" i="15" s="1"/>
  <c r="C10" i="15"/>
  <c r="B11" i="15"/>
  <c r="B23" i="15" s="1"/>
  <c r="B19" i="15"/>
  <c r="B32" i="15"/>
  <c r="C32" i="15"/>
  <c r="B33" i="15"/>
  <c r="C33" i="15"/>
  <c r="B36" i="15"/>
  <c r="C36" i="15"/>
  <c r="H49" i="10"/>
  <c r="I49" i="10" s="1"/>
  <c r="D4" i="12"/>
  <c r="D5" i="12"/>
  <c r="M4" i="10"/>
  <c r="N4" i="10"/>
  <c r="E10" i="15"/>
  <c r="F46" i="16"/>
  <c r="H311" i="10"/>
  <c r="I311" i="10" s="1"/>
  <c r="F92" i="10"/>
  <c r="H48" i="10"/>
  <c r="I48" i="10" s="1"/>
  <c r="H34" i="10"/>
  <c r="I34" i="10" s="1"/>
  <c r="H97" i="10"/>
  <c r="G155" i="10"/>
  <c r="G154" i="10"/>
  <c r="H154" i="10"/>
  <c r="I154" i="10" s="1"/>
  <c r="H13" i="10"/>
  <c r="I13" i="10" s="1"/>
  <c r="F91" i="10"/>
  <c r="F34" i="12"/>
  <c r="G34" i="12" s="1"/>
  <c r="C11" i="15"/>
  <c r="C51" i="12"/>
  <c r="D51" i="12" s="1"/>
  <c r="F85" i="10"/>
  <c r="G93" i="10"/>
  <c r="H93" i="10" s="1"/>
  <c r="H155" i="10"/>
  <c r="I155" i="10" s="1"/>
  <c r="J93" i="10"/>
  <c r="H53" i="10"/>
  <c r="G63" i="10"/>
  <c r="H63" i="10" s="1"/>
  <c r="J156" i="10"/>
  <c r="I156" i="10" s="1"/>
  <c r="G92" i="10"/>
  <c r="G91" i="10" s="1"/>
  <c r="J127" i="10"/>
  <c r="I127" i="10" s="1"/>
  <c r="J126" i="10"/>
  <c r="G8" i="10"/>
  <c r="G7" i="10" s="1"/>
  <c r="G39" i="10"/>
  <c r="H39" i="10"/>
  <c r="I39" i="10" s="1"/>
  <c r="G40" i="10"/>
  <c r="H40" i="10"/>
  <c r="H47" i="10"/>
  <c r="H92" i="10"/>
  <c r="E4" i="12"/>
  <c r="E51" i="12" s="1"/>
  <c r="F51" i="12" s="1"/>
  <c r="H91" i="10" l="1"/>
  <c r="H228" i="10"/>
  <c r="I228" i="10" s="1"/>
  <c r="G227" i="10"/>
  <c r="H227" i="10" s="1"/>
  <c r="I227" i="10" s="1"/>
  <c r="H126" i="10"/>
  <c r="G125" i="10"/>
  <c r="H125" i="10" s="1"/>
  <c r="G15" i="16"/>
  <c r="E4" i="16"/>
  <c r="F5" i="16"/>
  <c r="G6" i="10"/>
  <c r="H7" i="10"/>
  <c r="B37" i="15"/>
  <c r="C37" i="15" s="1"/>
  <c r="C35" i="15"/>
  <c r="I242" i="10"/>
  <c r="C4" i="16"/>
  <c r="D15" i="16"/>
  <c r="G286" i="10"/>
  <c r="H287" i="10"/>
  <c r="I287" i="10" s="1"/>
  <c r="I209" i="10"/>
  <c r="I126" i="10"/>
  <c r="I93" i="10"/>
  <c r="I97" i="10"/>
  <c r="I136" i="10"/>
  <c r="G5" i="16"/>
  <c r="F10" i="15"/>
  <c r="G5" i="12"/>
  <c r="B34" i="15"/>
  <c r="C34" i="15" s="1"/>
  <c r="F4" i="12"/>
  <c r="G241" i="10"/>
  <c r="H288" i="10"/>
  <c r="I288" i="10" s="1"/>
  <c r="E15" i="16"/>
  <c r="F15" i="16" s="1"/>
  <c r="H4" i="12"/>
  <c r="H8" i="10"/>
  <c r="I8" i="10" s="1"/>
  <c r="H79" i="10"/>
  <c r="I79" i="10" s="1"/>
  <c r="H229" i="10"/>
  <c r="I229" i="10" s="1"/>
  <c r="I41" i="10"/>
  <c r="I77" i="10"/>
  <c r="I166" i="10"/>
  <c r="G21" i="16"/>
  <c r="G66" i="16"/>
  <c r="I210" i="10"/>
  <c r="J4" i="12"/>
  <c r="I60" i="10"/>
  <c r="I76" i="10"/>
  <c r="H45" i="16"/>
  <c r="G45" i="16" s="1"/>
  <c r="G300" i="10"/>
  <c r="G209" i="10"/>
  <c r="H209" i="10" s="1"/>
  <c r="K85" i="10"/>
  <c r="L85" i="10" s="1"/>
  <c r="J125" i="10"/>
  <c r="I125" i="10" s="1"/>
  <c r="K5" i="10"/>
  <c r="J92" i="10"/>
  <c r="G52" i="10"/>
  <c r="J7" i="10"/>
  <c r="J52" i="10"/>
  <c r="I69" i="10"/>
  <c r="I133" i="10"/>
  <c r="J240" i="10"/>
  <c r="H61" i="16"/>
  <c r="G61" i="16" s="1"/>
  <c r="J239" i="10" l="1"/>
  <c r="I7" i="10"/>
  <c r="J6" i="10"/>
  <c r="G240" i="10"/>
  <c r="H241" i="10"/>
  <c r="I241" i="10" s="1"/>
  <c r="C84" i="16"/>
  <c r="D84" i="16" s="1"/>
  <c r="D4" i="16"/>
  <c r="F4" i="16"/>
  <c r="E84" i="16"/>
  <c r="F84" i="16" s="1"/>
  <c r="H52" i="10"/>
  <c r="I52" i="10" s="1"/>
  <c r="G51" i="10"/>
  <c r="G4" i="12"/>
  <c r="H51" i="12"/>
  <c r="G51" i="12" s="1"/>
  <c r="H4" i="16"/>
  <c r="H6" i="10"/>
  <c r="J91" i="10"/>
  <c r="I92" i="10"/>
  <c r="H286" i="10"/>
  <c r="I286" i="10" s="1"/>
  <c r="G285" i="10"/>
  <c r="J51" i="10"/>
  <c r="L5" i="10"/>
  <c r="K4" i="10"/>
  <c r="L4" i="10" s="1"/>
  <c r="G299" i="10"/>
  <c r="H300" i="10"/>
  <c r="I300" i="10" s="1"/>
  <c r="G85" i="10"/>
  <c r="H85" i="10" s="1"/>
  <c r="H51" i="10" l="1"/>
  <c r="G50" i="10"/>
  <c r="I6" i="10"/>
  <c r="J5" i="10"/>
  <c r="I51" i="10"/>
  <c r="J50" i="10"/>
  <c r="H84" i="16"/>
  <c r="G84" i="16" s="1"/>
  <c r="G4" i="16"/>
  <c r="H299" i="10"/>
  <c r="I299" i="10" s="1"/>
  <c r="G298" i="10"/>
  <c r="I91" i="10"/>
  <c r="J85" i="10"/>
  <c r="I85" i="10" s="1"/>
  <c r="H285" i="10"/>
  <c r="I285" i="10" s="1"/>
  <c r="G279" i="10"/>
  <c r="H279" i="10" s="1"/>
  <c r="I279" i="10" s="1"/>
  <c r="H240" i="10"/>
  <c r="I240" i="10" s="1"/>
  <c r="G239" i="10"/>
  <c r="H239" i="10" s="1"/>
  <c r="I239" i="10" s="1"/>
  <c r="G297" i="10" l="1"/>
  <c r="H297" i="10" s="1"/>
  <c r="I297" i="10" s="1"/>
  <c r="H298" i="10"/>
  <c r="I298" i="10" s="1"/>
  <c r="H50" i="10"/>
  <c r="I50" i="10" s="1"/>
  <c r="G5" i="10"/>
  <c r="J4" i="10"/>
  <c r="G4" i="10" l="1"/>
  <c r="H4" i="10" s="1"/>
  <c r="I4" i="10" s="1"/>
  <c r="H5" i="10"/>
  <c r="I5" i="10" s="1"/>
</calcChain>
</file>

<file path=xl/sharedStrings.xml><?xml version="1.0" encoding="utf-8"?>
<sst xmlns="http://schemas.openxmlformats.org/spreadsheetml/2006/main" count="739" uniqueCount="380">
  <si>
    <t>BROJČANA OZNAKA I NAZIV</t>
  </si>
  <si>
    <t>1</t>
  </si>
  <si>
    <t xml:space="preserve">Program: </t>
  </si>
  <si>
    <t xml:space="preserve">AKTIVNOST: </t>
  </si>
  <si>
    <t>3121</t>
  </si>
  <si>
    <t>321</t>
  </si>
  <si>
    <t>NAKNADE TROŠKOVA ZAPOSLENIMA</t>
  </si>
  <si>
    <t>3212</t>
  </si>
  <si>
    <t>3211</t>
  </si>
  <si>
    <t>SLUŽBENA PUTOVANJA</t>
  </si>
  <si>
    <t>329</t>
  </si>
  <si>
    <t>OST.NESPOM.RASHODI POSLOVANJA</t>
  </si>
  <si>
    <t>372</t>
  </si>
  <si>
    <t>OSTALE NAKNADE GRAĐANIMA I KUČANSTVIMA IZ PRORAČUNA</t>
  </si>
  <si>
    <t>323</t>
  </si>
  <si>
    <t>RASHODI ZA USLUGE</t>
  </si>
  <si>
    <t>3233</t>
  </si>
  <si>
    <t>3299</t>
  </si>
  <si>
    <t>3237</t>
  </si>
  <si>
    <t>INTELEKTUALNE I OSOBNE  USLUGE</t>
  </si>
  <si>
    <t>3239</t>
  </si>
  <si>
    <t>OSTALE USLUGE</t>
  </si>
  <si>
    <t>3232</t>
  </si>
  <si>
    <t>USLUGE TEKUĆEG I INVESTICIJSKOG ODRŽAVANJA</t>
  </si>
  <si>
    <t>4221</t>
  </si>
  <si>
    <t>UREDSKA OPREMA I NAMJEŠTAJ</t>
  </si>
  <si>
    <t>3238</t>
  </si>
  <si>
    <t>RAČUNALNE USLUGE</t>
  </si>
  <si>
    <t>OSTALI NESPOMENUTI RASHODI POSLOVANJA</t>
  </si>
  <si>
    <t>343</t>
  </si>
  <si>
    <t>OSTALI FINANCIJSKI RASHODI</t>
  </si>
  <si>
    <t>3431</t>
  </si>
  <si>
    <t>BANKARSKE USLUGE I USLUGE PLATNOG PROMETA</t>
  </si>
  <si>
    <t>3213</t>
  </si>
  <si>
    <t>STRUČNO USAVRŠAVANJE ZAPOSLENIKA</t>
  </si>
  <si>
    <t>322</t>
  </si>
  <si>
    <t>RASHODI ZA MATERIJAL I ENERG.</t>
  </si>
  <si>
    <t>3227</t>
  </si>
  <si>
    <t>SLUŽBENA, RADNA I ZAŠTITNA ODJEĆA I OBUĆA</t>
  </si>
  <si>
    <t>3234</t>
  </si>
  <si>
    <t>3236</t>
  </si>
  <si>
    <t>3223</t>
  </si>
  <si>
    <t>ENERGIJA</t>
  </si>
  <si>
    <t>USLUGE PROMIDŽBE I INFORMIRANJA</t>
  </si>
  <si>
    <t>3221</t>
  </si>
  <si>
    <t>UREDSKI MATERIJAL I OSTALI MATERIJALNI RASHODI</t>
  </si>
  <si>
    <t>3224</t>
  </si>
  <si>
    <t>MAT.I DIJELOVI ZA TEKUĆE I INVEST.ODRŽAVANJE</t>
  </si>
  <si>
    <t>3225</t>
  </si>
  <si>
    <t>SITNI INVENTAR I AUTO GUME</t>
  </si>
  <si>
    <t>3231</t>
  </si>
  <si>
    <t>USLUGE TELEFONA, POŠTE I PRIJEVOZA</t>
  </si>
  <si>
    <t>KOMUNALNE USLUGE</t>
  </si>
  <si>
    <t>PRISTOJBE I NAKNADE</t>
  </si>
  <si>
    <t>ČLANARINE</t>
  </si>
  <si>
    <t>3222</t>
  </si>
  <si>
    <t>MATERIJAL I SIROVINE</t>
  </si>
  <si>
    <t>ZDRAVSTVENE I VETERINARSKE USLUGE</t>
  </si>
  <si>
    <t>424</t>
  </si>
  <si>
    <t>KNJIGE,UMJ.DJELA I OST.IZLOŽB.VRIJEDN.</t>
  </si>
  <si>
    <t>4241</t>
  </si>
  <si>
    <t>KNJIGE</t>
  </si>
  <si>
    <t>3722</t>
  </si>
  <si>
    <t>PRIJEVOZ UČENIKA</t>
  </si>
  <si>
    <t>IZVOR FINANCIRANJA</t>
  </si>
  <si>
    <t xml:space="preserve">Račun prihoda/
primitka </t>
  </si>
  <si>
    <t>Naziv računa</t>
  </si>
  <si>
    <t>Prihodi iz nadležnog proračuna i od HZZO-a temeljem ugovornih obveza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</si>
  <si>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</si>
  <si>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</si>
  <si>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</si>
  <si>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Donacije od pravnih i fizičkih osoba izvan općeg proračuna</t>
  </si>
  <si>
    <t>Prihodi po posebnim propisima</t>
  </si>
  <si>
    <t>Sufinanciranje cijene usluge, participacije i slično</t>
  </si>
  <si>
    <t>Pomoći iz inozemstva i od subjekata unutar općeg proračuna</t>
  </si>
  <si>
    <t>Pomoći od izvanproračunskih korisnika</t>
  </si>
  <si>
    <t>Pomoći proračunskim korisnicima iz proračuna koji im nije nadležan</t>
  </si>
  <si>
    <t xml:space="preserve">UKUPNO PRIHODI </t>
  </si>
  <si>
    <t>Račun rashoda/
izdatka</t>
  </si>
  <si>
    <t>Rashodi za zaposlene</t>
  </si>
  <si>
    <t>Plaće</t>
  </si>
  <si>
    <t>Plaće za redovan rad</t>
  </si>
  <si>
    <t xml:space="preserve">Ostali rashodi za zaposlene 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</si>
  <si>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</si>
  <si>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</si>
  <si>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</si>
  <si>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</si>
  <si>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</si>
  <si>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</si>
  <si>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</si>
  <si>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</si>
  <si>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</si>
  <si>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</si>
  <si>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</si>
  <si>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</si>
  <si>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</si>
  <si>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</si>
  <si>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</si>
  <si>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</si>
  <si>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</si>
  <si>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</si>
  <si>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</si>
  <si>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</si>
  <si>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</si>
  <si>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</si>
  <si>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</si>
  <si>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</si>
  <si>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</si>
  <si>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Premija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</si>
  <si>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</si>
  <si>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</si>
  <si>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</si>
  <si>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</si>
  <si>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</si>
  <si>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</si>
  <si>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</si>
  <si>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</si>
  <si>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</si>
  <si>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</si>
  <si>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</si>
  <si>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</si>
  <si>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Sportska i glazbena oprema</t>
  </si>
  <si>
    <t>Uređaji,strojevi i oprema za ostale namjene</t>
  </si>
  <si>
    <t>Knjige</t>
  </si>
  <si>
    <t>UKUPNO RASHODI</t>
  </si>
  <si>
    <t>3293</t>
  </si>
  <si>
    <t>Plaće za prekovremeni rad</t>
  </si>
  <si>
    <t>Plaće za posebne uvjete rada</t>
  </si>
  <si>
    <t>Tekuće pomoći proračunskim korisnicima dr. proračuna</t>
  </si>
  <si>
    <t>Tekući prijenosi između između prorač.korisnika istog proračuna</t>
  </si>
  <si>
    <t>Ostale naknade građanima i kućanstvima iz proračuna</t>
  </si>
  <si>
    <t>Mjerni i kontrolni uređaji</t>
  </si>
  <si>
    <t>Rashodi za nabavu nefinancijske imovine</t>
  </si>
  <si>
    <t>Licence</t>
  </si>
  <si>
    <t>Knjige, umjetnička djela i ostalie izložb.vrijednosti</t>
  </si>
  <si>
    <t>Tisak</t>
  </si>
  <si>
    <t>Tekuće pomoći proračunskim korisnicima iz proračuna koji im nije nadležan</t>
  </si>
  <si>
    <t>Kapitalne pomoći proračunskim korisnicima iz proračuna koji im nije nadležan</t>
  </si>
  <si>
    <t xml:space="preserve">Pomoći temeljem prijenosa EU sredstava </t>
  </si>
  <si>
    <t>Tekuće pomoćći temeljem prijenosa EU sredstava</t>
  </si>
  <si>
    <t>Prihodi iz proračuna za financiranje redovne djelatnosti</t>
  </si>
  <si>
    <t>Prihodi od imovine</t>
  </si>
  <si>
    <t>Prihodi od financijske imovine - kamate a vista</t>
  </si>
  <si>
    <t>Prihodi od nefinancijske imovine - najam</t>
  </si>
  <si>
    <t>Prihodi od administrativnih pristojbi i po posebnim propisima</t>
  </si>
  <si>
    <t>Prihodi od prodaje robe i pruženih usluga</t>
  </si>
  <si>
    <t>Tekuće donacije  od pravnih i fizičkih osoba izvan općeg proračuna</t>
  </si>
  <si>
    <t xml:space="preserve">PRIHODI PO IZVORIMA FINANCIRANJA </t>
  </si>
  <si>
    <t>Donacije</t>
  </si>
  <si>
    <t xml:space="preserve">Prihodi za posebne namjene </t>
  </si>
  <si>
    <t>Pomoći</t>
  </si>
  <si>
    <t>Vlastiti prihodi</t>
  </si>
  <si>
    <t xml:space="preserve">Sveukupno </t>
  </si>
  <si>
    <t>Tekuće pomoći od izvanproračunskih korisnika</t>
  </si>
  <si>
    <t>Kamate na oročena sredstva</t>
  </si>
  <si>
    <t>Prihodi od zakupa i iznajmljivanja imovine</t>
  </si>
  <si>
    <t>Rashodi za nabavu neproizvedene dugotrajne imovine</t>
  </si>
  <si>
    <t xml:space="preserve">RASHODI PO IZVORIMA FINANCIRANJA </t>
  </si>
  <si>
    <t>MATERIJALNI RASHODI</t>
  </si>
  <si>
    <t>RASHODI POSLOVANJA</t>
  </si>
  <si>
    <t>FINANCIJSKI RASHODI</t>
  </si>
  <si>
    <t>NAKNADA GRAĐANIMA I KUĆANSTVIMA</t>
  </si>
  <si>
    <t>RASHODI ZA NABAVU PROIZVEDENE DUGOTRAJNE IMOVINE</t>
  </si>
  <si>
    <t>RASHODI ZA NABAVU NEFINANCIJSKE IMOVINE</t>
  </si>
  <si>
    <t>SAŽETAK</t>
  </si>
  <si>
    <t>A. RAČUN PRIHODA I RASHODA</t>
  </si>
  <si>
    <t>OPIS</t>
  </si>
  <si>
    <t>6 PRIHODI POSLOVANJA</t>
  </si>
  <si>
    <t>7 PRIHODI OD PRODAJE NEFINANCIJSKE IMOVINE</t>
  </si>
  <si>
    <t>UKUPNO PRIHODI</t>
  </si>
  <si>
    <t>3 RASHODI POSLOVANJA</t>
  </si>
  <si>
    <t>4 RASHODI ZA NABAVU NEFINANCIJSKE IMOVINE</t>
  </si>
  <si>
    <t>Razlika</t>
  </si>
  <si>
    <t>B. RAČUN FINANCIRANJA</t>
  </si>
  <si>
    <t>8 PRIMICI OD FINANCIJSKE IMOVINE I ZADUŽIVANJA</t>
  </si>
  <si>
    <t>5 IZDACI ZA FINANCIJSKU IMOVINU I OTPLATE ZAJMOVA</t>
  </si>
  <si>
    <t>NETO FINANCIRANJE</t>
  </si>
  <si>
    <t>REKAPITULACIJA</t>
  </si>
  <si>
    <t>UKUPNI PRIHODI</t>
  </si>
  <si>
    <t>VIŠAK PRETHODNIH GODINA</t>
  </si>
  <si>
    <t>PRIMICI OD FINANCIJSKE IMOVINE I ZADUŽIVANJA</t>
  </si>
  <si>
    <t>UKUPNO RASPOLOŽIVA SREDSTVA</t>
  </si>
  <si>
    <t>UKUPNI RASHODI</t>
  </si>
  <si>
    <t>IZDACI ZA FINANCIJSKU IMOVINU I OTPLATU ZAJMOVA</t>
  </si>
  <si>
    <t>UKUPNO RASPOREĐENA SREDSTVA</t>
  </si>
  <si>
    <t>C. RASPOLOŽIVA SREDSTVA IZ PRETHODNE GODINE</t>
  </si>
  <si>
    <t>VIŠAK / MANJAK IZ PRETHODNE GODINE KOJI ĆE SE POKRITI U TEKUĆOJ GODINI</t>
  </si>
  <si>
    <t>VIŠAK / MANJAK + RASPOLOŽIVA SREDSTVA IZ PRETHODNIH GODINA + NETO FINANCIRANJE</t>
  </si>
  <si>
    <t>D. INFORMACIJA O UKUPNOM VIŠKU/MANJKU DONESENOM IZ PRETHODNE GODINE</t>
  </si>
  <si>
    <t>UKUPAN DONOS VIŠKA / MANJKA IZ PRETHODNE GODINE</t>
  </si>
  <si>
    <t>Prihodi od prodaje nefinancijske imovine</t>
  </si>
  <si>
    <t>Prihodi od prodaje neproizvedene dugotrajne imovine</t>
  </si>
  <si>
    <t>Prihodi od prodaje materijalne imovine-prirodnih bogatstava</t>
  </si>
  <si>
    <t>Prihodi od prodaje proizvedene dugotrajne imovine</t>
  </si>
  <si>
    <t>Prihodi od prodaje građevinskih objekata</t>
  </si>
  <si>
    <t>Prihodi od prodaje postrojenja i opreme</t>
  </si>
  <si>
    <t>Prihodi od prodaje prijevoznih sredstava</t>
  </si>
  <si>
    <t>Primici od financijske imovine i zaduživanja</t>
  </si>
  <si>
    <t>Primljeni povrati glavnica danih zajmova i depozita</t>
  </si>
  <si>
    <t>Primici od povrata depozita i jamčevnih pologa</t>
  </si>
  <si>
    <t>Primici od prodaje dionica i udjela u glavnici</t>
  </si>
  <si>
    <t>Primici od prodaje dionica i udjela u glavnici trg.druš.u js</t>
  </si>
  <si>
    <t>Primici od zaduživanja</t>
  </si>
  <si>
    <t>Primlj.krediti i zajmovi  od kredit.i ost.financ.inst.izv.js</t>
  </si>
  <si>
    <t>Prihodi poslovanja</t>
  </si>
  <si>
    <t>Izdaci za financijsku imovinu i otplate zajmova</t>
  </si>
  <si>
    <t>Izdaci za otplate glavnica primljenih kredita i zajmova</t>
  </si>
  <si>
    <t>Otplate gl.primlj.kred.i zajm.od kred.i ost.fin.inst.izv.js</t>
  </si>
  <si>
    <t>Izvor financiranja</t>
  </si>
  <si>
    <t>Naziv izvora financiranja</t>
  </si>
  <si>
    <t xml:space="preserve">Prihodi od pruženih usluga </t>
  </si>
  <si>
    <t>Ostale naknade troškova zaposlenima</t>
  </si>
  <si>
    <t>Troškovi sudskih postupaka</t>
  </si>
  <si>
    <t>Zatezne kamate</t>
  </si>
  <si>
    <t>Ostala nematerijalna imovina</t>
  </si>
  <si>
    <t>Ulaganje u računalne programe</t>
  </si>
  <si>
    <t>Kapitalne donacije</t>
  </si>
  <si>
    <t>Tekući prijenosi između proračunskih korisnika istog proračuna</t>
  </si>
  <si>
    <t>Kapitalne pomoći iz državnog proračuna -EU</t>
  </si>
  <si>
    <t>Redovna djelatnost OŠ MINIMALNI STANDARDI</t>
  </si>
  <si>
    <t>Materijalni rashodi OŠ po kriterijima</t>
  </si>
  <si>
    <t>A210101</t>
  </si>
  <si>
    <t>A210102</t>
  </si>
  <si>
    <t>REPREZENTACIJA</t>
  </si>
  <si>
    <t>OSTALE NAKNADE</t>
  </si>
  <si>
    <t>ZAKUPNINE I NAJAMNINE</t>
  </si>
  <si>
    <t>A210104</t>
  </si>
  <si>
    <t>Plaće i drugi rashodi za zaposlene osnovnih škola</t>
  </si>
  <si>
    <t>RASHODI ZA ZAPOSLENE</t>
  </si>
  <si>
    <t>PLAĆE ZA REDOVAN RAD</t>
  </si>
  <si>
    <t>PLAĆE ZA REDOVAN RAD - PO PRESUDI</t>
  </si>
  <si>
    <t>OSTALI RASHODI ZA ZAPOSLENE</t>
  </si>
  <si>
    <t>DOPRINOSI NA PLAĆE</t>
  </si>
  <si>
    <t>DOPRINOSI ZA OBVEZNO ZDRAVSTVENO OSIGURANJE</t>
  </si>
  <si>
    <t>DOPRINOSI ZA OBVEZNO ZDRAVSTVENO OSIGURANJE U SLUČAJU NEZAPOSLENOSTI</t>
  </si>
  <si>
    <t>NAKNADE ZA PRIJEVOZ, RAD NA TERENU I ODVOJEN ŽIVOT</t>
  </si>
  <si>
    <t>TROŠKOVI SUDSKIH POSTUPAKA</t>
  </si>
  <si>
    <t>ZATEZNE KAMATE</t>
  </si>
  <si>
    <t>Programi red. Djelatnost OŠ - iznad standarda</t>
  </si>
  <si>
    <t>A210201</t>
  </si>
  <si>
    <t>Materijalni rashodi po stvarnom trošku - iznad standarda</t>
  </si>
  <si>
    <t>PREMIJE OSIGURANJA</t>
  </si>
  <si>
    <t>Obrazovanje iznad standarda</t>
  </si>
  <si>
    <t>ŠKOLSKA KUHINJA</t>
  </si>
  <si>
    <t>A230107</t>
  </si>
  <si>
    <t>Produženi boravak</t>
  </si>
  <si>
    <t>A230115</t>
  </si>
  <si>
    <t>Ostali programi i projekti</t>
  </si>
  <si>
    <t>A230116</t>
  </si>
  <si>
    <t>Školski list, časopisi i knjige</t>
  </si>
  <si>
    <t>A230184</t>
  </si>
  <si>
    <t>Zavičajna nastava</t>
  </si>
  <si>
    <t>A230189</t>
  </si>
  <si>
    <t>Mentorstvo</t>
  </si>
  <si>
    <t xml:space="preserve">PLAĆE ZA REDOVAN RAD </t>
  </si>
  <si>
    <t>Program obrazovanja iznad standarda</t>
  </si>
  <si>
    <t>A230203</t>
  </si>
  <si>
    <t>Medni dani</t>
  </si>
  <si>
    <t>Opremanje u osnovnim školama</t>
  </si>
  <si>
    <t>POSTROJENA I OPREMA</t>
  </si>
  <si>
    <t>K240501</t>
  </si>
  <si>
    <t>Školski namještaj i oprema</t>
  </si>
  <si>
    <t>K240502</t>
  </si>
  <si>
    <t>Opremanje knjižnice</t>
  </si>
  <si>
    <t>Rashodi za dodatna ulaganja na nefinancijskoj imovini</t>
  </si>
  <si>
    <t>Dodatna ulaganja na građevinskim objektima</t>
  </si>
  <si>
    <t>RASHODI ZA MATERIJAL I ENERGIJU</t>
  </si>
  <si>
    <t>A230202</t>
  </si>
  <si>
    <t>Građanski odgoj</t>
  </si>
  <si>
    <t>Prihodi od prodaje kratkotrajne nefinancijske imovine</t>
  </si>
  <si>
    <t>Tekuće donacije</t>
  </si>
  <si>
    <t>Tekuće donacije u naravi</t>
  </si>
  <si>
    <t xml:space="preserve">Ostali rashodi </t>
  </si>
  <si>
    <t>Naknade šteta pravnim i fizičkim osobama</t>
  </si>
  <si>
    <t>OŠ JURŠIĆI</t>
  </si>
  <si>
    <t>Materijalni rashodi po stvarnom trošku</t>
  </si>
  <si>
    <t>PLAĆE ZA PREKOVREMENI RAD</t>
  </si>
  <si>
    <t>PLAĆE ZA POSEBNE UVJETE RADA</t>
  </si>
  <si>
    <t>A230119</t>
  </si>
  <si>
    <t>Nagrade za učenike</t>
  </si>
  <si>
    <t>A230163</t>
  </si>
  <si>
    <t>Izleti i terenska nastava</t>
  </si>
  <si>
    <t>RASHODI ZA NABAVU NEFINANCIJKE IMOVINE</t>
  </si>
  <si>
    <t>RASSHODI ZA NABAVU PROIZVEDENE DUGOTRAJNE IMOVINE</t>
  </si>
  <si>
    <t>A230109</t>
  </si>
  <si>
    <t>Mala glagoljaška akademija</t>
  </si>
  <si>
    <t>Rashodi poslovanja</t>
  </si>
  <si>
    <t>Investicijsko održavanje osnovnih škola</t>
  </si>
  <si>
    <t>A240101</t>
  </si>
  <si>
    <t>MATERIJALONI RASHODI</t>
  </si>
  <si>
    <t>Opći prihodi i primici</t>
  </si>
  <si>
    <t>Prihodi za posebne namjene</t>
  </si>
  <si>
    <t>2a</t>
  </si>
  <si>
    <t>3a</t>
  </si>
  <si>
    <t>4a</t>
  </si>
  <si>
    <t>Provedba projekta MOZAIK 5</t>
  </si>
  <si>
    <t>T921101</t>
  </si>
  <si>
    <t>MOZAIK 5</t>
  </si>
  <si>
    <t>PROJEKCIJA   2024</t>
  </si>
  <si>
    <t>PROJEKCIJA  2024 euro</t>
  </si>
  <si>
    <t>PROJEKCIJA  2025</t>
  </si>
  <si>
    <t>PROJEKCIJA  2025 euro</t>
  </si>
  <si>
    <t>6a</t>
  </si>
  <si>
    <t>Projekcija 2024</t>
  </si>
  <si>
    <t>Projekcija 2024 euro</t>
  </si>
  <si>
    <t>Projekcija 2025</t>
  </si>
  <si>
    <t>Projekcija 2025 euro</t>
  </si>
  <si>
    <t>Financijski plan 2023</t>
  </si>
  <si>
    <t>Financijski plan 2023 euro</t>
  </si>
  <si>
    <t>Financijski plan 2023   euro</t>
  </si>
  <si>
    <t>FINANCIJSKI PLAN 2023</t>
  </si>
  <si>
    <t>FINANCIJSKI PLAN ZA 2023.GODINU</t>
  </si>
  <si>
    <t>OSTVARENJE PRIHODA I PRIMITAKA ZA 2023.GODINU</t>
  </si>
  <si>
    <t>Izvorni plan 2023 euro</t>
  </si>
  <si>
    <t>Projekcije 2024 euro</t>
  </si>
  <si>
    <t>FINANCIJSKI PLAN 2023 euro</t>
  </si>
  <si>
    <t>PROJEKCIJA 2024</t>
  </si>
  <si>
    <t>PROJEKCIJA 2024 euro</t>
  </si>
  <si>
    <t>PROJEKCIJA 2025</t>
  </si>
  <si>
    <t>PROJEKCIJA 2025 euro</t>
  </si>
  <si>
    <t>A230106</t>
  </si>
  <si>
    <t>IZVORNI PLAN 2023</t>
  </si>
  <si>
    <t>IZVORNI PLAN 2023 euro</t>
  </si>
  <si>
    <t>1.REBALANS FP ZA 2023</t>
  </si>
  <si>
    <t>POMOĆI DANE U INOZEMSTVU I UNUTAR OPĆE DRŽAVE</t>
  </si>
  <si>
    <t>PRIJENOSI IZMEĐU PRORAČUNSKIH KORISNIKA ISTOG PRORAČUNA</t>
  </si>
  <si>
    <t>TEKUĆI PRIJENOSI IZMEĐU PRORAČUNSKIH KORISNIKA ISTOG PRORAČUNA</t>
  </si>
  <si>
    <t>DOPRINOSI NA OBVEZNO ZDRAVSTVENO OSIGURANJE</t>
  </si>
  <si>
    <t>A230110</t>
  </si>
  <si>
    <t>NOVIGRADSKO PROLJEĆE</t>
  </si>
  <si>
    <t>MATERIJALNIRASHODI</t>
  </si>
  <si>
    <t>A230140</t>
  </si>
  <si>
    <t>SUFINANCIRANJE REDOVNE DJELATNOSTI</t>
  </si>
  <si>
    <t>NAKNADE GRAĐANIMA I KUĆANSTVIMA</t>
  </si>
  <si>
    <t>A230199</t>
  </si>
  <si>
    <t>ŠKOLSKA SHEMA</t>
  </si>
  <si>
    <t>A230208</t>
  </si>
  <si>
    <t>PREHRANA ZA UČENIKE U OŠ</t>
  </si>
  <si>
    <t>A230209</t>
  </si>
  <si>
    <t>MENSTRUALNE I HIGIJENSKI POTREŠTINE</t>
  </si>
  <si>
    <t>TEKUĆE DONACIJE U NARAVI</t>
  </si>
  <si>
    <t>OSTALI RASHODI</t>
  </si>
  <si>
    <t>TEKUĆE DONAACIJE</t>
  </si>
  <si>
    <t>A240102</t>
  </si>
  <si>
    <t>Investicijsko održavanje OŠ - minimalni standard</t>
  </si>
  <si>
    <t>Investicijsko održavanje OŠ - iznad standarda</t>
  </si>
  <si>
    <t>Opremanje školskih kuhinja u OŠ</t>
  </si>
  <si>
    <t>K240510</t>
  </si>
  <si>
    <t>UREĐAJI, STROJEVI I OPREMA ZA OSTALE NAMJENE</t>
  </si>
  <si>
    <t>Izvorni plan 2023</t>
  </si>
  <si>
    <t>1.rebalans FP za 2023</t>
  </si>
  <si>
    <t>IZVRŠENJE 2022</t>
  </si>
  <si>
    <t>IZVRŠENJE 2022 euro</t>
  </si>
  <si>
    <t>A230103</t>
  </si>
  <si>
    <t>PRAVNA POMOĆ</t>
  </si>
  <si>
    <t>KAZNE, PENALIO I NAKNADE ŠTETE</t>
  </si>
  <si>
    <t>NAKNADE ŠTETE PRAVNIM I FIZIČKIM OSOBAMA</t>
  </si>
  <si>
    <t>NAKNADE GRAĐANIMA I KUĆANSTVIMA U NARAVU (RADNI UDŽBENICI(</t>
  </si>
  <si>
    <t>A230118</t>
  </si>
  <si>
    <t>LOGOPED/EDUKACIJSKI REHABILITAOR</t>
  </si>
  <si>
    <t>MATEIJALNI RASHODI</t>
  </si>
  <si>
    <t>Izvršenje 2022 euro</t>
  </si>
  <si>
    <t xml:space="preserve">Izvršenje 2022 </t>
  </si>
  <si>
    <t xml:space="preserve">Ostvarenje 2022 </t>
  </si>
  <si>
    <t>Potpore iz proračuna</t>
  </si>
  <si>
    <t>Kapitalne potpore iz proračuna</t>
  </si>
  <si>
    <t>Ostvarenje 2022</t>
  </si>
  <si>
    <t>OSTVARENJE/ IZVRŠENJE 2022</t>
  </si>
  <si>
    <t>OSTVARNJE/ IZVRŠENJE 2022 euro</t>
  </si>
  <si>
    <t>Ostvarenje 2022 euro</t>
  </si>
  <si>
    <t>7a</t>
  </si>
  <si>
    <t xml:space="preserve">
Izvršenje 2022 </t>
  </si>
  <si>
    <t xml:space="preserve">1.REBALANS FINANCIJSKOG PLANA ZA 2023. GODINU I PROJEKCIJE ZA 2024 GODINU I 2025
GODINU PO PROGRAMSKOJ I  EKONOMSKOJ KLASIFIKACIJI I IZVORIMA FINANCIRANJA </t>
  </si>
  <si>
    <t>RAZLIKA 1.REBALANS/ PLAN</t>
  </si>
  <si>
    <t>6A</t>
  </si>
  <si>
    <t>Razlika 1.rebalans/ plan</t>
  </si>
  <si>
    <t>7A</t>
  </si>
  <si>
    <t xml:space="preserve">Ur.broj: </t>
  </si>
  <si>
    <t>Klasa:</t>
  </si>
  <si>
    <t>Školski odbor usvojio je dana 1.rebalans Financijskog plana za 2023. godinu i projekcije za 2024. i 2025.godinu (Sažetak, Opći dio - prihodi i rashod i Posebni 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</si>
</sst>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[$-1041A]#,##0.00;\-\ #,##0.00"/>
  </numFmts>
  <fonts count="15" x14ac:knownFonts="1">
    <font>
      <sz val="10"/>
      <name val="Arial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0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 applyAlignment="1">
      <alignment readingOrder="1"/>
    </xf>
    <xf numFmtId="0" fontId="4" fillId="0" borderId="0" xfId="0" applyFont="1" applyAlignment="1" applyProtection="1">
      <alignment wrapText="1" readingOrder="1"/>
      <protection locked="0"/>
    </xf>
    <xf numFmtId="0" fontId="5" fillId="0" borderId="0" xfId="0" applyFont="1" applyAlignment="1">
      <alignment readingOrder="1"/>
    </xf>
    <xf numFmtId="0" fontId="1" fillId="0" borderId="0" xfId="0" applyFont="1" applyAlignment="1">
      <alignment readingOrder="1"/>
    </xf>
    <xf numFmtId="0" fontId="4" fillId="0" borderId="1" xfId="0" applyFont="1" applyBorder="1" applyAlignment="1" applyProtection="1">
      <alignment wrapText="1" readingOrder="1"/>
      <protection locked="0"/>
    </xf>
    <xf numFmtId="185" fontId="4" fillId="0" borderId="1" xfId="0" applyNumberFormat="1" applyFont="1" applyBorder="1" applyAlignment="1" applyProtection="1">
      <alignment wrapText="1" readingOrder="1"/>
      <protection locked="0"/>
    </xf>
    <xf numFmtId="0" fontId="1" fillId="0" borderId="2" xfId="0" applyFont="1" applyBorder="1" applyAlignment="1">
      <alignment wrapText="1" readingOrder="1"/>
    </xf>
    <xf numFmtId="185" fontId="1" fillId="0" borderId="3" xfId="0" applyNumberFormat="1" applyFont="1" applyBorder="1" applyAlignment="1" applyProtection="1">
      <alignment wrapText="1" readingOrder="1"/>
      <protection locked="0"/>
    </xf>
    <xf numFmtId="185" fontId="1" fillId="0" borderId="1" xfId="0" applyNumberFormat="1" applyFont="1" applyBorder="1" applyAlignment="1" applyProtection="1">
      <alignment wrapText="1" readingOrder="1"/>
      <protection locked="0"/>
    </xf>
    <xf numFmtId="0" fontId="10" fillId="0" borderId="0" xfId="0" applyFont="1" applyBorder="1" applyAlignment="1">
      <alignment wrapText="1" readingOrder="1"/>
    </xf>
    <xf numFmtId="185" fontId="4" fillId="0" borderId="0" xfId="0" applyNumberFormat="1" applyFont="1" applyBorder="1" applyAlignment="1" applyProtection="1">
      <alignment wrapText="1" readingOrder="1"/>
      <protection locked="0"/>
    </xf>
    <xf numFmtId="185" fontId="1" fillId="0" borderId="4" xfId="0" applyNumberFormat="1" applyFont="1" applyBorder="1" applyAlignment="1" applyProtection="1">
      <alignment wrapText="1" readingOrder="1"/>
      <protection locked="0"/>
    </xf>
    <xf numFmtId="0" fontId="2" fillId="0" borderId="1" xfId="0" applyFont="1" applyBorder="1" applyAlignment="1" applyProtection="1">
      <alignment horizontal="center" wrapText="1" readingOrder="1"/>
      <protection locked="0"/>
    </xf>
    <xf numFmtId="1" fontId="11" fillId="0" borderId="2" xfId="0" applyNumberFormat="1" applyFont="1" applyFill="1" applyBorder="1" applyAlignment="1">
      <alignment horizontal="center" wrapText="1" readingOrder="1"/>
    </xf>
    <xf numFmtId="1" fontId="11" fillId="0" borderId="2" xfId="0" quotePrefix="1" applyNumberFormat="1" applyFont="1" applyFill="1" applyBorder="1" applyAlignment="1">
      <alignment horizontal="center" wrapText="1" readingOrder="1"/>
    </xf>
    <xf numFmtId="3" fontId="1" fillId="0" borderId="0" xfId="0" applyNumberFormat="1" applyFont="1" applyFill="1"/>
    <xf numFmtId="4" fontId="1" fillId="0" borderId="0" xfId="0" applyNumberFormat="1" applyFont="1" applyFill="1" applyAlignment="1">
      <alignment horizontal="right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quotePrefix="1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quotePrefix="1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/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/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3" fillId="0" borderId="0" xfId="0" quotePrefix="1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4" fontId="7" fillId="0" borderId="2" xfId="0" quotePrefix="1" applyNumberFormat="1" applyFont="1" applyFill="1" applyBorder="1" applyAlignment="1">
      <alignment horizontal="right" vertical="center" wrapText="1"/>
    </xf>
    <xf numFmtId="3" fontId="7" fillId="0" borderId="0" xfId="0" quotePrefix="1" applyNumberFormat="1" applyFont="1" applyFill="1" applyBorder="1" applyAlignment="1">
      <alignment vertical="center"/>
    </xf>
    <xf numFmtId="3" fontId="7" fillId="0" borderId="0" xfId="0" quotePrefix="1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4" fontId="7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3" fontId="7" fillId="0" borderId="2" xfId="0" quotePrefix="1" applyNumberFormat="1" applyFont="1" applyFill="1" applyBorder="1" applyAlignment="1">
      <alignment horizontal="left" vertical="center"/>
    </xf>
    <xf numFmtId="3" fontId="7" fillId="0" borderId="0" xfId="0" quotePrefix="1" applyNumberFormat="1" applyFont="1" applyFill="1" applyAlignment="1">
      <alignment horizontal="left" vertical="center"/>
    </xf>
    <xf numFmtId="3" fontId="7" fillId="0" borderId="2" xfId="0" quotePrefix="1" applyNumberFormat="1" applyFont="1" applyFill="1" applyBorder="1" applyAlignment="1">
      <alignment horizontal="center" vertical="center"/>
    </xf>
    <xf numFmtId="4" fontId="7" fillId="0" borderId="2" xfId="0" quotePrefix="1" applyNumberFormat="1" applyFont="1" applyFill="1" applyBorder="1" applyAlignment="1">
      <alignment horizontal="right" vertical="center"/>
    </xf>
    <xf numFmtId="4" fontId="7" fillId="0" borderId="0" xfId="0" quotePrefix="1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right" vertical="center" wrapText="1"/>
    </xf>
    <xf numFmtId="4" fontId="7" fillId="0" borderId="0" xfId="0" quotePrefix="1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center" vertical="center"/>
    </xf>
    <xf numFmtId="3" fontId="7" fillId="0" borderId="2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left" vertical="center" wrapText="1"/>
    </xf>
    <xf numFmtId="1" fontId="3" fillId="0" borderId="2" xfId="0" quotePrefix="1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0" fontId="3" fillId="0" borderId="2" xfId="0" quotePrefix="1" applyFont="1" applyFill="1" applyBorder="1" applyAlignment="1">
      <alignment horizontal="left" vertical="center" wrapText="1"/>
    </xf>
    <xf numFmtId="3" fontId="7" fillId="0" borderId="0" xfId="0" quotePrefix="1" applyNumberFormat="1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3" borderId="2" xfId="0" applyFont="1" applyFill="1" applyBorder="1" applyAlignment="1" applyProtection="1">
      <alignment horizontal="left" vertical="top" wrapText="1" readingOrder="1"/>
      <protection locked="0"/>
    </xf>
    <xf numFmtId="0" fontId="8" fillId="3" borderId="2" xfId="0" applyFont="1" applyFill="1" applyBorder="1" applyAlignment="1" applyProtection="1">
      <alignment vertical="top" wrapText="1" readingOrder="1"/>
      <protection locked="0"/>
    </xf>
    <xf numFmtId="0" fontId="8" fillId="3" borderId="2" xfId="0" applyFont="1" applyFill="1" applyBorder="1" applyAlignment="1" applyProtection="1">
      <alignment vertical="center" wrapText="1" readingOrder="1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0" xfId="0" applyFont="1" applyFill="1"/>
    <xf numFmtId="0" fontId="7" fillId="0" borderId="2" xfId="0" applyFont="1" applyBorder="1" applyAlignment="1" applyProtection="1">
      <alignment horizontal="left" vertical="top" wrapText="1" readingOrder="1"/>
      <protection locked="0"/>
    </xf>
    <xf numFmtId="0" fontId="7" fillId="0" borderId="2" xfId="0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vertical="center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1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 readingOrder="1"/>
    </xf>
    <xf numFmtId="3" fontId="8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top"/>
    </xf>
    <xf numFmtId="0" fontId="1" fillId="4" borderId="0" xfId="0" applyFont="1" applyFill="1" applyAlignment="1">
      <alignment readingOrder="1"/>
    </xf>
    <xf numFmtId="49" fontId="13" fillId="4" borderId="0" xfId="0" applyNumberFormat="1" applyFont="1" applyFill="1" applyBorder="1" applyAlignment="1">
      <alignment vertical="top"/>
    </xf>
    <xf numFmtId="0" fontId="4" fillId="4" borderId="0" xfId="0" applyFont="1" applyFill="1" applyBorder="1" applyAlignment="1">
      <alignment vertical="center"/>
    </xf>
    <xf numFmtId="4" fontId="13" fillId="4" borderId="0" xfId="0" applyNumberFormat="1" applyFont="1" applyFill="1" applyBorder="1" applyAlignment="1"/>
    <xf numFmtId="0" fontId="13" fillId="0" borderId="0" xfId="0" applyFont="1"/>
    <xf numFmtId="0" fontId="7" fillId="0" borderId="2" xfId="0" applyFont="1" applyBorder="1" applyAlignment="1" applyProtection="1">
      <alignment horizontal="center" vertical="center" wrapText="1" readingOrder="1"/>
      <protection locked="0"/>
    </xf>
    <xf numFmtId="4" fontId="7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 applyProtection="1">
      <alignment vertical="center" wrapText="1" readingOrder="1"/>
      <protection locked="0"/>
    </xf>
    <xf numFmtId="0" fontId="8" fillId="0" borderId="2" xfId="0" applyFont="1" applyBorder="1" applyAlignment="1" applyProtection="1">
      <alignment vertical="top" wrapText="1" readingOrder="1"/>
      <protection locked="0"/>
    </xf>
    <xf numFmtId="0" fontId="7" fillId="0" borderId="0" xfId="0" applyFont="1"/>
    <xf numFmtId="0" fontId="7" fillId="5" borderId="2" xfId="0" applyFont="1" applyFill="1" applyBorder="1" applyAlignment="1">
      <alignment horizontal="left" vertical="center"/>
    </xf>
    <xf numFmtId="3" fontId="7" fillId="5" borderId="2" xfId="0" applyNumberFormat="1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vertical="center" wrapText="1"/>
    </xf>
    <xf numFmtId="3" fontId="7" fillId="5" borderId="8" xfId="0" applyNumberFormat="1" applyFont="1" applyFill="1" applyBorder="1" applyAlignment="1">
      <alignment horizontal="left" vertical="center"/>
    </xf>
    <xf numFmtId="3" fontId="7" fillId="5" borderId="8" xfId="0" applyNumberFormat="1" applyFont="1" applyFill="1" applyBorder="1" applyAlignment="1">
      <alignment vertical="center"/>
    </xf>
    <xf numFmtId="0" fontId="12" fillId="5" borderId="5" xfId="0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 wrapText="1"/>
    </xf>
    <xf numFmtId="3" fontId="7" fillId="5" borderId="2" xfId="0" quotePrefix="1" applyNumberFormat="1" applyFont="1" applyFill="1" applyBorder="1" applyAlignment="1">
      <alignment horizontal="left" vertical="center"/>
    </xf>
    <xf numFmtId="3" fontId="7" fillId="5" borderId="2" xfId="0" quotePrefix="1" applyNumberFormat="1" applyFont="1" applyFill="1" applyBorder="1" applyAlignment="1">
      <alignment vertical="center"/>
    </xf>
    <xf numFmtId="4" fontId="7" fillId="5" borderId="2" xfId="0" quotePrefix="1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 applyProtection="1">
      <alignment horizontal="left" vertical="center" wrapText="1" readingOrder="1"/>
      <protection locked="0"/>
    </xf>
    <xf numFmtId="0" fontId="7" fillId="6" borderId="2" xfId="0" applyFont="1" applyFill="1" applyBorder="1" applyAlignment="1" applyProtection="1">
      <alignment vertical="center" wrapText="1" readingOrder="1"/>
      <protection locked="0"/>
    </xf>
    <xf numFmtId="4" fontId="7" fillId="6" borderId="2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2" xfId="0" applyFont="1" applyFill="1" applyBorder="1" applyAlignment="1" applyProtection="1">
      <alignment horizontal="left" vertical="center" wrapText="1" readingOrder="1"/>
      <protection locked="0"/>
    </xf>
    <xf numFmtId="0" fontId="7" fillId="5" borderId="2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vertical="center"/>
    </xf>
    <xf numFmtId="4" fontId="14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 readingOrder="1"/>
      <protection locked="0"/>
    </xf>
    <xf numFmtId="4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top" wrapText="1"/>
      <protection locked="0"/>
    </xf>
    <xf numFmtId="1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 applyProtection="1">
      <alignment horizontal="left" wrapText="1" readingOrder="1"/>
      <protection locked="0"/>
    </xf>
    <xf numFmtId="4" fontId="7" fillId="4" borderId="2" xfId="0" applyNumberFormat="1" applyFont="1" applyFill="1" applyBorder="1" applyAlignment="1">
      <alignment horizontal="right" vertical="center" wrapText="1"/>
    </xf>
    <xf numFmtId="4" fontId="8" fillId="4" borderId="2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4" fontId="8" fillId="4" borderId="2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vertical="center"/>
    </xf>
    <xf numFmtId="0" fontId="7" fillId="3" borderId="2" xfId="0" applyFont="1" applyFill="1" applyBorder="1" applyAlignment="1" applyProtection="1">
      <alignment horizontal="left" vertical="center" wrapText="1" readingOrder="1"/>
      <protection locked="0"/>
    </xf>
    <xf numFmtId="0" fontId="7" fillId="3" borderId="2" xfId="0" applyFont="1" applyFill="1" applyBorder="1" applyAlignment="1" applyProtection="1">
      <alignment vertical="center" wrapText="1" readingOrder="1"/>
      <protection locked="0"/>
    </xf>
    <xf numFmtId="0" fontId="8" fillId="3" borderId="2" xfId="0" applyFont="1" applyFill="1" applyBorder="1" applyAlignment="1" applyProtection="1">
      <alignment horizontal="left" vertical="center" wrapText="1" readingOrder="1"/>
      <protection locked="0"/>
    </xf>
    <xf numFmtId="0" fontId="7" fillId="3" borderId="2" xfId="0" applyFont="1" applyFill="1" applyBorder="1" applyAlignment="1" applyProtection="1">
      <alignment horizontal="left" vertical="top" wrapText="1" readingOrder="1"/>
      <protection locked="0"/>
    </xf>
    <xf numFmtId="4" fontId="3" fillId="5" borderId="2" xfId="0" quotePrefix="1" applyNumberFormat="1" applyFont="1" applyFill="1" applyBorder="1" applyAlignment="1">
      <alignment horizontal="center" vertical="center" wrapText="1"/>
    </xf>
    <xf numFmtId="1" fontId="3" fillId="5" borderId="2" xfId="0" quotePrefix="1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right" vertical="center" wrapText="1"/>
    </xf>
    <xf numFmtId="4" fontId="7" fillId="5" borderId="2" xfId="0" quotePrefix="1" applyNumberFormat="1" applyFont="1" applyFill="1" applyBorder="1" applyAlignment="1">
      <alignment horizontal="right" vertical="center" wrapText="1"/>
    </xf>
    <xf numFmtId="1" fontId="3" fillId="5" borderId="2" xfId="0" quotePrefix="1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 applyProtection="1">
      <alignment horizontal="center" vertical="center" wrapText="1" readingOrder="1"/>
      <protection locked="0"/>
    </xf>
    <xf numFmtId="1" fontId="11" fillId="5" borderId="2" xfId="0" quotePrefix="1" applyNumberFormat="1" applyFont="1" applyFill="1" applyBorder="1" applyAlignment="1">
      <alignment horizontal="center" wrapText="1" readingOrder="1"/>
    </xf>
    <xf numFmtId="185" fontId="4" fillId="5" borderId="1" xfId="0" applyNumberFormat="1" applyFont="1" applyFill="1" applyBorder="1" applyAlignment="1" applyProtection="1">
      <alignment wrapText="1" readingOrder="1"/>
      <protection locked="0"/>
    </xf>
    <xf numFmtId="185" fontId="1" fillId="5" borderId="4" xfId="0" applyNumberFormat="1" applyFont="1" applyFill="1" applyBorder="1" applyAlignment="1" applyProtection="1">
      <alignment wrapText="1" readingOrder="1"/>
      <protection locked="0"/>
    </xf>
    <xf numFmtId="185" fontId="1" fillId="5" borderId="1" xfId="0" applyNumberFormat="1" applyFont="1" applyFill="1" applyBorder="1" applyAlignment="1" applyProtection="1">
      <alignment wrapText="1" readingOrder="1"/>
      <protection locked="0"/>
    </xf>
    <xf numFmtId="0" fontId="6" fillId="0" borderId="0" xfId="0" applyFont="1" applyAlignment="1" applyProtection="1">
      <alignment horizontal="center" wrapText="1" readingOrder="1"/>
      <protection locked="0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6" fillId="0" borderId="0" xfId="0" applyFont="1" applyAlignment="1" applyProtection="1">
      <alignment wrapText="1" readingOrder="1"/>
      <protection locked="0"/>
    </xf>
    <xf numFmtId="0" fontId="3" fillId="0" borderId="0" xfId="0" applyFont="1" applyAlignment="1">
      <alignment readingOrder="1"/>
    </xf>
    <xf numFmtId="0" fontId="3" fillId="0" borderId="0" xfId="0" applyFont="1" applyBorder="1" applyAlignment="1" applyProtection="1">
      <alignment horizontal="left" wrapText="1" readingOrder="1"/>
      <protection locked="0"/>
    </xf>
    <xf numFmtId="0" fontId="3" fillId="0" borderId="9" xfId="0" applyFont="1" applyBorder="1" applyAlignment="1" applyProtection="1">
      <alignment horizontal="left" wrapText="1" readingOrder="1"/>
      <protection locked="0"/>
    </xf>
    <xf numFmtId="0" fontId="9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quotePrefix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3" fillId="0" borderId="5" xfId="0" quotePrefix="1" applyNumberFormat="1" applyFont="1" applyFill="1" applyBorder="1" applyAlignment="1">
      <alignment horizontal="center" vertical="center" wrapText="1"/>
    </xf>
    <xf numFmtId="0" fontId="3" fillId="0" borderId="10" xfId="0" quotePrefix="1" applyNumberFormat="1" applyFont="1" applyFill="1" applyBorder="1" applyAlignment="1">
      <alignment horizontal="center" vertical="center" wrapText="1"/>
    </xf>
    <xf numFmtId="1" fontId="3" fillId="0" borderId="2" xfId="0" quotePrefix="1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/>
    </xf>
    <xf numFmtId="1" fontId="3" fillId="0" borderId="5" xfId="0" quotePrefix="1" applyNumberFormat="1" applyFont="1" applyFill="1" applyBorder="1" applyAlignment="1">
      <alignment horizontal="center" vertical="center" wrapText="1"/>
    </xf>
    <xf numFmtId="1" fontId="3" fillId="0" borderId="10" xfId="0" quotePrefix="1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 readingOrder="1"/>
      <protection locked="0"/>
    </xf>
    <xf numFmtId="0" fontId="8" fillId="5" borderId="10" xfId="0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E0"/>
      <rgbColor rgb="00FF0000"/>
      <rgbColor rgb="000000CD"/>
      <rgbColor rgb="00FFFFFF"/>
      <rgbColor rgb="000000FF"/>
      <rgbColor rgb="000000CD"/>
      <rgbColor rgb="00FFFF00"/>
      <rgbColor rgb="004169E1"/>
      <rgbColor rgb="00FFFFE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zoomScaleNormal="100" workbookViewId="0">
      <selection activeCell="A45" sqref="A45"/>
    </sheetView>
  </sheetViews>
  <sheetFormatPr defaultColWidth="9.109375" defaultRowHeight="13.2" x14ac:dyDescent="0.25"/>
  <cols>
    <col min="1" max="1" width="33.44140625" style="4" customWidth="1"/>
    <col min="2" max="2" width="15.44140625" style="4" bestFit="1" customWidth="1"/>
    <col min="3" max="11" width="15.44140625" style="4" customWidth="1"/>
    <col min="12" max="16384" width="9.109375" style="4"/>
  </cols>
  <sheetData>
    <row r="1" spans="1:11" s="1" customFormat="1" ht="26.85" customHeight="1" x14ac:dyDescent="0.25">
      <c r="A1" s="154" t="s">
        <v>164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s="1" customFormat="1" ht="17.100000000000001" customHeight="1" x14ac:dyDescent="0.25">
      <c r="A2" s="157" t="s">
        <v>165</v>
      </c>
      <c r="B2" s="157"/>
      <c r="C2" s="157"/>
      <c r="D2" s="158"/>
      <c r="E2" s="158"/>
      <c r="F2" s="158"/>
      <c r="G2" s="158"/>
      <c r="H2" s="158"/>
      <c r="I2" s="158"/>
      <c r="J2" s="158"/>
      <c r="K2" s="158"/>
    </row>
    <row r="3" spans="1:11" s="90" customFormat="1" ht="39.6" x14ac:dyDescent="0.25">
      <c r="A3" s="89" t="s">
        <v>166</v>
      </c>
      <c r="B3" s="89" t="s">
        <v>367</v>
      </c>
      <c r="C3" s="89" t="s">
        <v>368</v>
      </c>
      <c r="D3" s="89" t="s">
        <v>321</v>
      </c>
      <c r="E3" s="89" t="s">
        <v>322</v>
      </c>
      <c r="F3" s="89" t="s">
        <v>373</v>
      </c>
      <c r="G3" s="149" t="s">
        <v>323</v>
      </c>
      <c r="H3" s="89" t="s">
        <v>316</v>
      </c>
      <c r="I3" s="89" t="s">
        <v>317</v>
      </c>
      <c r="J3" s="89" t="s">
        <v>318</v>
      </c>
      <c r="K3" s="89" t="s">
        <v>319</v>
      </c>
    </row>
    <row r="4" spans="1:11" s="3" customFormat="1" ht="12" x14ac:dyDescent="0.25">
      <c r="A4" s="13">
        <v>1</v>
      </c>
      <c r="B4" s="14">
        <v>2</v>
      </c>
      <c r="C4" s="14" t="s">
        <v>292</v>
      </c>
      <c r="D4" s="15">
        <v>3</v>
      </c>
      <c r="E4" s="15" t="s">
        <v>293</v>
      </c>
      <c r="F4" s="15">
        <v>4</v>
      </c>
      <c r="G4" s="150">
        <v>5</v>
      </c>
      <c r="H4" s="15">
        <v>6</v>
      </c>
      <c r="I4" s="15" t="s">
        <v>302</v>
      </c>
      <c r="J4" s="15">
        <v>7</v>
      </c>
      <c r="K4" s="15" t="s">
        <v>370</v>
      </c>
    </row>
    <row r="5" spans="1:11" x14ac:dyDescent="0.25">
      <c r="A5" s="5" t="s">
        <v>167</v>
      </c>
      <c r="B5" s="6">
        <v>3524312.77</v>
      </c>
      <c r="C5" s="6">
        <f>B5/7.5345</f>
        <v>467756.68856593006</v>
      </c>
      <c r="D5" s="6">
        <v>3166697.63</v>
      </c>
      <c r="E5" s="6">
        <f>D5/7.5345</f>
        <v>420293.00285354035</v>
      </c>
      <c r="F5" s="6">
        <f>SUM(G5-E5)</f>
        <v>101447.13714645966</v>
      </c>
      <c r="G5" s="151">
        <v>521740.14</v>
      </c>
      <c r="H5" s="6">
        <v>3116728.82</v>
      </c>
      <c r="I5" s="6">
        <f>H5/7.5345</f>
        <v>413661.0020572035</v>
      </c>
      <c r="J5" s="6">
        <v>3116728.82</v>
      </c>
      <c r="K5" s="6">
        <f>J5/7.5345</f>
        <v>413661.0020572035</v>
      </c>
    </row>
    <row r="6" spans="1:11" ht="26.4" x14ac:dyDescent="0.25">
      <c r="A6" s="5" t="s">
        <v>168</v>
      </c>
      <c r="B6" s="6">
        <v>0</v>
      </c>
      <c r="C6" s="6">
        <f t="shared" ref="C6:C11" si="0">B6/7.5345</f>
        <v>0</v>
      </c>
      <c r="D6" s="6">
        <v>0</v>
      </c>
      <c r="E6" s="6">
        <f t="shared" ref="E6:E11" si="1">D6/7.5345</f>
        <v>0</v>
      </c>
      <c r="F6" s="6">
        <f t="shared" ref="F6:F11" si="2">SUM(G6-E6)</f>
        <v>0</v>
      </c>
      <c r="G6" s="151">
        <v>0</v>
      </c>
      <c r="H6" s="6">
        <v>0</v>
      </c>
      <c r="I6" s="6">
        <f t="shared" ref="I6:I11" si="3">H6/7.5345</f>
        <v>0</v>
      </c>
      <c r="J6" s="6">
        <v>0</v>
      </c>
      <c r="K6" s="6">
        <f t="shared" ref="K6:K11" si="4">J6/7.5345</f>
        <v>0</v>
      </c>
    </row>
    <row r="7" spans="1:11" x14ac:dyDescent="0.25">
      <c r="A7" s="5" t="s">
        <v>169</v>
      </c>
      <c r="B7" s="6">
        <v>3524312.77</v>
      </c>
      <c r="C7" s="6">
        <f t="shared" si="0"/>
        <v>467756.68856593006</v>
      </c>
      <c r="D7" s="6">
        <v>3166697.63</v>
      </c>
      <c r="E7" s="6">
        <f t="shared" si="1"/>
        <v>420293.00285354035</v>
      </c>
      <c r="F7" s="6">
        <f t="shared" si="2"/>
        <v>101447.13714645966</v>
      </c>
      <c r="G7" s="151">
        <v>521740.14</v>
      </c>
      <c r="H7" s="6">
        <v>3116728.82</v>
      </c>
      <c r="I7" s="6">
        <f t="shared" si="3"/>
        <v>413661.0020572035</v>
      </c>
      <c r="J7" s="6">
        <v>3116728.82</v>
      </c>
      <c r="K7" s="6">
        <f t="shared" si="4"/>
        <v>413661.0020572035</v>
      </c>
    </row>
    <row r="8" spans="1:11" x14ac:dyDescent="0.25">
      <c r="A8" s="5" t="s">
        <v>170</v>
      </c>
      <c r="B8" s="6">
        <v>3509597.68</v>
      </c>
      <c r="C8" s="6">
        <f t="shared" si="0"/>
        <v>465803.66049505607</v>
      </c>
      <c r="D8" s="6">
        <v>3140500.14</v>
      </c>
      <c r="E8" s="6">
        <f t="shared" si="1"/>
        <v>416815.99840732629</v>
      </c>
      <c r="F8" s="6">
        <f t="shared" si="2"/>
        <v>100980.5515926737</v>
      </c>
      <c r="G8" s="151">
        <v>517796.55</v>
      </c>
      <c r="H8" s="6">
        <v>3092188.92</v>
      </c>
      <c r="I8" s="6">
        <f t="shared" si="3"/>
        <v>410403.99761098943</v>
      </c>
      <c r="J8" s="6">
        <v>3092188.92</v>
      </c>
      <c r="K8" s="6">
        <f t="shared" si="4"/>
        <v>410403.99761098943</v>
      </c>
    </row>
    <row r="9" spans="1:11" ht="26.4" x14ac:dyDescent="0.25">
      <c r="A9" s="5" t="s">
        <v>171</v>
      </c>
      <c r="B9" s="6">
        <v>19738.150000000001</v>
      </c>
      <c r="C9" s="6">
        <f t="shared" si="0"/>
        <v>2619.7027009091512</v>
      </c>
      <c r="D9" s="6">
        <v>26197.49</v>
      </c>
      <c r="E9" s="6">
        <f t="shared" si="1"/>
        <v>3477.0044462140818</v>
      </c>
      <c r="F9" s="6">
        <f t="shared" si="2"/>
        <v>466.58555378591836</v>
      </c>
      <c r="G9" s="151">
        <v>3943.59</v>
      </c>
      <c r="H9" s="6">
        <v>24539.9</v>
      </c>
      <c r="I9" s="6">
        <f t="shared" si="3"/>
        <v>3257.0044462140818</v>
      </c>
      <c r="J9" s="6">
        <v>24539.9</v>
      </c>
      <c r="K9" s="6">
        <f t="shared" si="4"/>
        <v>3257.0044462140818</v>
      </c>
    </row>
    <row r="10" spans="1:11" x14ac:dyDescent="0.25">
      <c r="A10" s="5" t="s">
        <v>124</v>
      </c>
      <c r="B10" s="6">
        <f>SUM(B8:B9)</f>
        <v>3529335.83</v>
      </c>
      <c r="C10" s="6">
        <f t="shared" si="0"/>
        <v>468423.36319596518</v>
      </c>
      <c r="D10" s="6">
        <f>SUM(D8:D9)</f>
        <v>3166697.6300000004</v>
      </c>
      <c r="E10" s="6">
        <f t="shared" si="1"/>
        <v>420293.00285354041</v>
      </c>
      <c r="F10" s="6">
        <f t="shared" si="2"/>
        <v>101447.1371464596</v>
      </c>
      <c r="G10" s="151">
        <f>SUM(G8:G9)</f>
        <v>521740.14</v>
      </c>
      <c r="H10" s="6">
        <f>SUM(H8:H9)</f>
        <v>3116728.82</v>
      </c>
      <c r="I10" s="6">
        <f t="shared" si="3"/>
        <v>413661.0020572035</v>
      </c>
      <c r="J10" s="6">
        <f>SUM(J8:J9)</f>
        <v>3116728.82</v>
      </c>
      <c r="K10" s="6">
        <f t="shared" si="4"/>
        <v>413661.0020572035</v>
      </c>
    </row>
    <row r="11" spans="1:11" x14ac:dyDescent="0.25">
      <c r="A11" s="5" t="s">
        <v>172</v>
      </c>
      <c r="B11" s="6">
        <f>B7-B10</f>
        <v>-5023.0600000000559</v>
      </c>
      <c r="C11" s="6">
        <f t="shared" si="0"/>
        <v>-666.67463003517889</v>
      </c>
      <c r="D11" s="6">
        <f>D7-D10</f>
        <v>0</v>
      </c>
      <c r="E11" s="6">
        <f t="shared" si="1"/>
        <v>0</v>
      </c>
      <c r="F11" s="6">
        <f t="shared" si="2"/>
        <v>0</v>
      </c>
      <c r="G11" s="151">
        <v>0</v>
      </c>
      <c r="H11" s="6">
        <v>0</v>
      </c>
      <c r="I11" s="6">
        <f t="shared" si="3"/>
        <v>0</v>
      </c>
      <c r="J11" s="6">
        <v>0</v>
      </c>
      <c r="K11" s="6">
        <f t="shared" si="4"/>
        <v>0</v>
      </c>
    </row>
    <row r="12" spans="1:11" ht="409.6" hidden="1" customHeight="1" x14ac:dyDescent="0.25">
      <c r="D12" s="6">
        <v>3165040.04</v>
      </c>
    </row>
    <row r="13" spans="1:11" ht="16.2" customHeight="1" x14ac:dyDescent="0.25"/>
    <row r="14" spans="1:11" s="1" customFormat="1" ht="17.100000000000001" customHeight="1" x14ac:dyDescent="0.25">
      <c r="A14" s="157" t="s">
        <v>173</v>
      </c>
      <c r="B14" s="157"/>
      <c r="C14" s="157"/>
      <c r="D14" s="158"/>
      <c r="E14" s="158"/>
      <c r="F14" s="158"/>
      <c r="G14" s="158"/>
      <c r="H14" s="158"/>
      <c r="I14" s="158"/>
      <c r="J14" s="158"/>
      <c r="K14" s="158"/>
    </row>
    <row r="15" spans="1:11" s="90" customFormat="1" ht="39.6" x14ac:dyDescent="0.25">
      <c r="A15" s="89" t="s">
        <v>166</v>
      </c>
      <c r="B15" s="89" t="s">
        <v>367</v>
      </c>
      <c r="C15" s="89" t="s">
        <v>368</v>
      </c>
      <c r="D15" s="89" t="s">
        <v>310</v>
      </c>
      <c r="E15" s="89" t="s">
        <v>315</v>
      </c>
      <c r="F15" s="89" t="s">
        <v>373</v>
      </c>
      <c r="G15" s="149" t="s">
        <v>323</v>
      </c>
      <c r="H15" s="89" t="s">
        <v>316</v>
      </c>
      <c r="I15" s="89" t="s">
        <v>317</v>
      </c>
      <c r="J15" s="89" t="s">
        <v>318</v>
      </c>
      <c r="K15" s="89" t="s">
        <v>319</v>
      </c>
    </row>
    <row r="16" spans="1:11" s="3" customFormat="1" ht="12" x14ac:dyDescent="0.25">
      <c r="A16" s="13">
        <v>1</v>
      </c>
      <c r="B16" s="14">
        <v>2</v>
      </c>
      <c r="C16" s="14" t="s">
        <v>292</v>
      </c>
      <c r="D16" s="15">
        <v>3</v>
      </c>
      <c r="E16" s="15" t="s">
        <v>293</v>
      </c>
      <c r="F16" s="15">
        <v>4</v>
      </c>
      <c r="G16" s="150">
        <v>5</v>
      </c>
      <c r="H16" s="15">
        <v>6</v>
      </c>
      <c r="I16" s="15" t="s">
        <v>302</v>
      </c>
      <c r="J16" s="15">
        <v>7</v>
      </c>
      <c r="K16" s="15" t="s">
        <v>370</v>
      </c>
    </row>
    <row r="17" spans="1:11" ht="26.4" x14ac:dyDescent="0.25">
      <c r="A17" s="5" t="s">
        <v>174</v>
      </c>
      <c r="B17" s="6"/>
      <c r="C17" s="6"/>
      <c r="D17" s="6"/>
      <c r="E17" s="6"/>
      <c r="F17" s="6"/>
      <c r="G17" s="151"/>
      <c r="H17" s="6"/>
      <c r="I17" s="6"/>
      <c r="J17" s="6"/>
      <c r="K17" s="6"/>
    </row>
    <row r="18" spans="1:11" ht="26.4" x14ac:dyDescent="0.25">
      <c r="A18" s="5" t="s">
        <v>175</v>
      </c>
      <c r="B18" s="6"/>
      <c r="C18" s="6"/>
      <c r="D18" s="6"/>
      <c r="E18" s="6"/>
      <c r="F18" s="6"/>
      <c r="G18" s="151"/>
      <c r="H18" s="6"/>
      <c r="I18" s="6"/>
      <c r="J18" s="6"/>
      <c r="K18" s="6"/>
    </row>
    <row r="19" spans="1:11" x14ac:dyDescent="0.25">
      <c r="A19" s="5" t="s">
        <v>176</v>
      </c>
      <c r="B19" s="6">
        <f>B17-B18</f>
        <v>0</v>
      </c>
      <c r="C19" s="6">
        <v>0</v>
      </c>
      <c r="D19" s="6">
        <v>0</v>
      </c>
      <c r="E19" s="6">
        <v>0</v>
      </c>
      <c r="F19" s="6">
        <v>0</v>
      </c>
      <c r="G19" s="151">
        <v>0</v>
      </c>
      <c r="H19" s="6">
        <v>0</v>
      </c>
      <c r="I19" s="6">
        <v>0</v>
      </c>
      <c r="J19" s="6">
        <v>0</v>
      </c>
      <c r="K19" s="6">
        <v>0</v>
      </c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s="1" customFormat="1" ht="18" customHeight="1" x14ac:dyDescent="0.25">
      <c r="A21" s="159" t="s">
        <v>185</v>
      </c>
      <c r="B21" s="159"/>
      <c r="C21" s="159"/>
      <c r="D21" s="131"/>
      <c r="E21" s="131"/>
      <c r="F21" s="131"/>
      <c r="G21" s="131"/>
      <c r="H21" s="131"/>
      <c r="I21" s="131"/>
      <c r="J21" s="131"/>
      <c r="K21" s="131"/>
    </row>
    <row r="22" spans="1:11" ht="39.6" x14ac:dyDescent="0.25">
      <c r="A22" s="7" t="s">
        <v>186</v>
      </c>
      <c r="B22" s="6">
        <v>-848.95</v>
      </c>
      <c r="C22" s="6">
        <f>B22/7.5342</f>
        <v>-112.67951474609116</v>
      </c>
      <c r="D22" s="6">
        <v>0</v>
      </c>
      <c r="E22" s="6">
        <v>0</v>
      </c>
      <c r="F22" s="6">
        <v>-779.35</v>
      </c>
      <c r="G22" s="151">
        <v>-779.35</v>
      </c>
      <c r="H22" s="6">
        <v>0</v>
      </c>
      <c r="I22" s="6">
        <v>0</v>
      </c>
      <c r="J22" s="6">
        <v>0</v>
      </c>
      <c r="K22" s="6">
        <v>0</v>
      </c>
    </row>
    <row r="23" spans="1:11" ht="39.6" x14ac:dyDescent="0.25">
      <c r="A23" s="7" t="s">
        <v>187</v>
      </c>
      <c r="B23" s="12">
        <f>B11+B19+B22</f>
        <v>-5872.0100000000557</v>
      </c>
      <c r="C23" s="6">
        <v>-779.35</v>
      </c>
      <c r="D23" s="12">
        <v>0</v>
      </c>
      <c r="E23" s="12">
        <v>0</v>
      </c>
      <c r="F23" s="6">
        <v>-779.35</v>
      </c>
      <c r="G23" s="152">
        <v>-779.35</v>
      </c>
      <c r="H23" s="12">
        <v>0</v>
      </c>
      <c r="I23" s="12">
        <v>0</v>
      </c>
      <c r="J23" s="12">
        <v>0</v>
      </c>
      <c r="K23" s="12">
        <v>0</v>
      </c>
    </row>
    <row r="24" spans="1:11" ht="14.25" customHeight="1" x14ac:dyDescent="0.25"/>
    <row r="25" spans="1:11" s="1" customFormat="1" ht="18" customHeight="1" x14ac:dyDescent="0.25">
      <c r="A25" s="159" t="s">
        <v>188</v>
      </c>
      <c r="B25" s="159"/>
      <c r="C25" s="159"/>
      <c r="D25" s="160"/>
      <c r="E25" s="160"/>
      <c r="F25" s="160"/>
      <c r="G25" s="160"/>
      <c r="H25" s="160"/>
      <c r="I25" s="160"/>
      <c r="J25" s="160"/>
      <c r="K25" s="160"/>
    </row>
    <row r="26" spans="1:11" ht="26.4" x14ac:dyDescent="0.25">
      <c r="A26" s="7" t="s">
        <v>189</v>
      </c>
      <c r="B26" s="8">
        <v>-848.95</v>
      </c>
      <c r="C26" s="8">
        <f>B26/7.5345</f>
        <v>-112.67502820359678</v>
      </c>
      <c r="D26" s="9">
        <v>0</v>
      </c>
      <c r="E26" s="9">
        <v>0</v>
      </c>
      <c r="F26" s="9">
        <v>-779.35</v>
      </c>
      <c r="G26" s="153">
        <v>-779.35</v>
      </c>
      <c r="H26" s="9">
        <v>0</v>
      </c>
      <c r="I26" s="9">
        <v>0</v>
      </c>
      <c r="J26" s="9">
        <v>0</v>
      </c>
      <c r="K26" s="9">
        <v>0</v>
      </c>
    </row>
    <row r="27" spans="1:11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s="1" customFormat="1" ht="17.100000000000001" customHeight="1" x14ac:dyDescent="0.25">
      <c r="A28" s="157" t="s">
        <v>177</v>
      </c>
      <c r="B28" s="157"/>
      <c r="C28" s="157"/>
      <c r="D28" s="158"/>
      <c r="E28" s="158"/>
      <c r="F28" s="158"/>
      <c r="G28" s="158"/>
      <c r="H28" s="158"/>
      <c r="I28" s="158"/>
      <c r="J28" s="158"/>
      <c r="K28" s="158"/>
    </row>
    <row r="29" spans="1:11" s="90" customFormat="1" ht="39.6" x14ac:dyDescent="0.25">
      <c r="A29" s="89" t="s">
        <v>166</v>
      </c>
      <c r="B29" s="89" t="s">
        <v>367</v>
      </c>
      <c r="C29" s="89" t="s">
        <v>368</v>
      </c>
      <c r="D29" s="89" t="s">
        <v>310</v>
      </c>
      <c r="E29" s="89" t="s">
        <v>315</v>
      </c>
      <c r="F29" s="89" t="s">
        <v>373</v>
      </c>
      <c r="G29" s="149" t="s">
        <v>323</v>
      </c>
      <c r="H29" s="89" t="s">
        <v>316</v>
      </c>
      <c r="I29" s="89" t="s">
        <v>317</v>
      </c>
      <c r="J29" s="89" t="s">
        <v>316</v>
      </c>
      <c r="K29" s="89" t="s">
        <v>319</v>
      </c>
    </row>
    <row r="30" spans="1:11" s="3" customFormat="1" ht="12" x14ac:dyDescent="0.25">
      <c r="A30" s="13">
        <v>1</v>
      </c>
      <c r="B30" s="14">
        <v>2</v>
      </c>
      <c r="C30" s="14" t="s">
        <v>292</v>
      </c>
      <c r="D30" s="15">
        <v>3</v>
      </c>
      <c r="E30" s="15" t="s">
        <v>293</v>
      </c>
      <c r="F30" s="15">
        <v>4</v>
      </c>
      <c r="G30" s="150">
        <v>5</v>
      </c>
      <c r="H30" s="15">
        <v>6</v>
      </c>
      <c r="I30" s="15" t="s">
        <v>302</v>
      </c>
      <c r="J30" s="15">
        <v>7</v>
      </c>
      <c r="K30" s="15" t="s">
        <v>370</v>
      </c>
    </row>
    <row r="31" spans="1:11" x14ac:dyDescent="0.25">
      <c r="A31" s="5" t="s">
        <v>178</v>
      </c>
      <c r="B31" s="6">
        <f>SUM(B7)</f>
        <v>3524312.77</v>
      </c>
      <c r="C31" s="6">
        <f>B31/7.5345</f>
        <v>467756.68856593006</v>
      </c>
      <c r="D31" s="6">
        <v>3166697.63</v>
      </c>
      <c r="E31" s="6">
        <f>D31/7.5345</f>
        <v>420293.00285354035</v>
      </c>
      <c r="F31" s="6">
        <f>SUM(G31-E31)</f>
        <v>101447.13714645966</v>
      </c>
      <c r="G31" s="151">
        <v>521740.14</v>
      </c>
      <c r="H31" s="6">
        <v>3116728.82</v>
      </c>
      <c r="I31" s="6">
        <f>H31/7.5345</f>
        <v>413661.0020572035</v>
      </c>
      <c r="J31" s="6">
        <v>3116728.82</v>
      </c>
      <c r="K31" s="6">
        <f>J31/7.5345</f>
        <v>413661.0020572035</v>
      </c>
    </row>
    <row r="32" spans="1:11" x14ac:dyDescent="0.25">
      <c r="A32" s="5" t="s">
        <v>179</v>
      </c>
      <c r="B32" s="6">
        <f>SUM(B22)</f>
        <v>-848.95</v>
      </c>
      <c r="C32" s="6">
        <f t="shared" ref="C32:C37" si="5">B32/7.5345</f>
        <v>-112.67502820359678</v>
      </c>
      <c r="D32" s="6">
        <v>0</v>
      </c>
      <c r="E32" s="6">
        <f t="shared" ref="E32:E37" si="6">D32/7.5345</f>
        <v>0</v>
      </c>
      <c r="F32" s="6">
        <f t="shared" ref="F32:F37" si="7">SUM(G32-E32)</f>
        <v>-779.35</v>
      </c>
      <c r="G32" s="151">
        <v>-779.35</v>
      </c>
      <c r="H32" s="6">
        <v>0</v>
      </c>
      <c r="I32" s="6">
        <f t="shared" ref="I32:I38" si="8">H32/7.5345</f>
        <v>0</v>
      </c>
      <c r="J32" s="6">
        <v>0</v>
      </c>
      <c r="K32" s="6">
        <f t="shared" ref="K32:K37" si="9">J32/7.5345</f>
        <v>0</v>
      </c>
    </row>
    <row r="33" spans="1:13" ht="26.4" x14ac:dyDescent="0.25">
      <c r="A33" s="5" t="s">
        <v>180</v>
      </c>
      <c r="B33" s="6">
        <f>SUM(B17)</f>
        <v>0</v>
      </c>
      <c r="C33" s="6">
        <f t="shared" si="5"/>
        <v>0</v>
      </c>
      <c r="D33" s="6">
        <v>0</v>
      </c>
      <c r="E33" s="6">
        <f t="shared" si="6"/>
        <v>0</v>
      </c>
      <c r="F33" s="6">
        <f t="shared" si="7"/>
        <v>0</v>
      </c>
      <c r="G33" s="151">
        <v>0</v>
      </c>
      <c r="H33" s="6">
        <v>0</v>
      </c>
      <c r="I33" s="6">
        <f t="shared" si="8"/>
        <v>0</v>
      </c>
      <c r="J33" s="6">
        <v>0</v>
      </c>
      <c r="K33" s="6">
        <f t="shared" si="9"/>
        <v>0</v>
      </c>
    </row>
    <row r="34" spans="1:13" x14ac:dyDescent="0.25">
      <c r="A34" s="5" t="s">
        <v>181</v>
      </c>
      <c r="B34" s="6">
        <f>SUM(B31:B33)</f>
        <v>3523463.82</v>
      </c>
      <c r="C34" s="6">
        <f t="shared" si="5"/>
        <v>467644.01353772642</v>
      </c>
      <c r="D34" s="6">
        <v>3166697.63</v>
      </c>
      <c r="E34" s="6">
        <f t="shared" si="6"/>
        <v>420293.00285354035</v>
      </c>
      <c r="F34" s="6">
        <f t="shared" si="7"/>
        <v>100667.78714645968</v>
      </c>
      <c r="G34" s="151">
        <f>SUM(G31:G33)</f>
        <v>520960.79000000004</v>
      </c>
      <c r="H34" s="6">
        <v>3116728.82</v>
      </c>
      <c r="I34" s="6">
        <f t="shared" si="8"/>
        <v>413661.0020572035</v>
      </c>
      <c r="J34" s="6">
        <v>3116728.82</v>
      </c>
      <c r="K34" s="6">
        <f t="shared" si="9"/>
        <v>413661.0020572035</v>
      </c>
    </row>
    <row r="35" spans="1:13" x14ac:dyDescent="0.25">
      <c r="A35" s="5" t="s">
        <v>182</v>
      </c>
      <c r="B35" s="6">
        <f>SUM(B10)</f>
        <v>3529335.83</v>
      </c>
      <c r="C35" s="6">
        <f t="shared" si="5"/>
        <v>468423.36319596518</v>
      </c>
      <c r="D35" s="6">
        <v>3166697.63</v>
      </c>
      <c r="E35" s="6">
        <f t="shared" si="6"/>
        <v>420293.00285354035</v>
      </c>
      <c r="F35" s="6">
        <f t="shared" si="7"/>
        <v>101447.13714645966</v>
      </c>
      <c r="G35" s="151">
        <v>521740.14</v>
      </c>
      <c r="H35" s="6">
        <v>3116728.82</v>
      </c>
      <c r="I35" s="6">
        <f t="shared" si="8"/>
        <v>413661.0020572035</v>
      </c>
      <c r="J35" s="6">
        <v>3116728.82</v>
      </c>
      <c r="K35" s="6">
        <f t="shared" si="9"/>
        <v>413661.0020572035</v>
      </c>
    </row>
    <row r="36" spans="1:13" ht="26.4" x14ac:dyDescent="0.25">
      <c r="A36" s="5" t="s">
        <v>183</v>
      </c>
      <c r="B36" s="6">
        <f>SUM(B18)</f>
        <v>0</v>
      </c>
      <c r="C36" s="6">
        <f t="shared" si="5"/>
        <v>0</v>
      </c>
      <c r="D36" s="6">
        <v>0</v>
      </c>
      <c r="E36" s="6">
        <f t="shared" si="6"/>
        <v>0</v>
      </c>
      <c r="F36" s="6">
        <f t="shared" si="7"/>
        <v>0</v>
      </c>
      <c r="G36" s="151">
        <v>0</v>
      </c>
      <c r="H36" s="6">
        <v>0</v>
      </c>
      <c r="I36" s="6">
        <f t="shared" si="8"/>
        <v>0</v>
      </c>
      <c r="J36" s="6">
        <v>0</v>
      </c>
      <c r="K36" s="6">
        <f t="shared" si="9"/>
        <v>0</v>
      </c>
    </row>
    <row r="37" spans="1:13" x14ac:dyDescent="0.25">
      <c r="A37" s="5" t="s">
        <v>184</v>
      </c>
      <c r="B37" s="6">
        <f>SUM(B35:B36)</f>
        <v>3529335.83</v>
      </c>
      <c r="C37" s="6">
        <f t="shared" si="5"/>
        <v>468423.36319596518</v>
      </c>
      <c r="D37" s="6">
        <v>3166697.63</v>
      </c>
      <c r="E37" s="6">
        <f t="shared" si="6"/>
        <v>420293.00285354035</v>
      </c>
      <c r="F37" s="6">
        <f t="shared" si="7"/>
        <v>101447.13714645966</v>
      </c>
      <c r="G37" s="151">
        <v>521740.14</v>
      </c>
      <c r="H37" s="6">
        <v>3116728.82</v>
      </c>
      <c r="I37" s="6">
        <f t="shared" si="8"/>
        <v>413661.0020572035</v>
      </c>
      <c r="J37" s="6">
        <v>3116728.82</v>
      </c>
      <c r="K37" s="6">
        <f t="shared" si="9"/>
        <v>413661.0020572035</v>
      </c>
    </row>
    <row r="38" spans="1:13" ht="409.6" hidden="1" customHeight="1" x14ac:dyDescent="0.25">
      <c r="I38" s="6">
        <f t="shared" si="8"/>
        <v>0</v>
      </c>
    </row>
    <row r="41" spans="1:13" customFormat="1" ht="28.5" customHeight="1" x14ac:dyDescent="0.25">
      <c r="A41" s="155" t="s">
        <v>379</v>
      </c>
      <c r="B41" s="156"/>
      <c r="C41" s="156"/>
      <c r="D41" s="130"/>
      <c r="E41" s="130"/>
      <c r="F41" s="130"/>
      <c r="G41" s="130"/>
      <c r="H41" s="130"/>
      <c r="I41" s="130"/>
      <c r="J41" s="130"/>
      <c r="K41" s="130"/>
      <c r="L41" s="92"/>
      <c r="M41" s="92"/>
    </row>
    <row r="42" spans="1:13" s="97" customFormat="1" ht="15" customHeight="1" x14ac:dyDescent="0.25">
      <c r="A42" s="94"/>
      <c r="B42" s="95"/>
      <c r="C42" s="95"/>
      <c r="D42" s="96"/>
      <c r="E42" s="96"/>
      <c r="F42" s="96"/>
      <c r="G42" s="96"/>
      <c r="H42" s="96"/>
      <c r="I42" s="96"/>
      <c r="J42" s="96"/>
      <c r="K42" s="96"/>
    </row>
    <row r="43" spans="1:13" s="97" customFormat="1" ht="13.5" customHeight="1" x14ac:dyDescent="0.25">
      <c r="A43" s="94" t="s">
        <v>378</v>
      </c>
      <c r="B43" s="95"/>
      <c r="C43" s="95"/>
      <c r="D43" s="96"/>
      <c r="E43" s="96"/>
      <c r="F43" s="96"/>
      <c r="G43" s="96"/>
      <c r="H43" s="96"/>
      <c r="I43" s="96"/>
      <c r="J43" s="96"/>
      <c r="K43" s="96"/>
    </row>
    <row r="44" spans="1:13" ht="13.5" customHeight="1" x14ac:dyDescent="0.25">
      <c r="A44" s="93" t="s">
        <v>377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</row>
  </sheetData>
  <mergeCells count="7">
    <mergeCell ref="A1:K1"/>
    <mergeCell ref="A41:C41"/>
    <mergeCell ref="A2:K2"/>
    <mergeCell ref="A14:K14"/>
    <mergeCell ref="A21:C21"/>
    <mergeCell ref="A25:K25"/>
    <mergeCell ref="A28:K28"/>
  </mergeCells>
  <pageMargins left="0.59055118110236227" right="0.59055118110236227" top="0.59055118110236227" bottom="0.59055118110236227" header="0.59055118110236227" footer="0.59055118110236227"/>
  <pageSetup paperSize="9" scale="62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view="pageBreakPreview" zoomScale="89" zoomScaleNormal="89" zoomScaleSheetLayoutView="89" workbookViewId="0">
      <selection activeCell="H61" sqref="H61"/>
    </sheetView>
  </sheetViews>
  <sheetFormatPr defaultColWidth="9.109375" defaultRowHeight="30" customHeight="1" x14ac:dyDescent="0.25"/>
  <cols>
    <col min="1" max="1" width="9.33203125" style="61" customWidth="1"/>
    <col min="2" max="2" width="42" style="16" customWidth="1"/>
    <col min="3" max="5" width="13.33203125" style="40" customWidth="1"/>
    <col min="6" max="12" width="15.44140625" style="40" customWidth="1"/>
    <col min="13" max="15" width="16.5546875" style="16" customWidth="1"/>
    <col min="16" max="19" width="15.109375" style="16" customWidth="1"/>
    <col min="20" max="20" width="16.6640625" style="16" hidden="1" customWidth="1"/>
    <col min="21" max="21" width="16.44140625" style="16" hidden="1" customWidth="1"/>
    <col min="22" max="22" width="12.5546875" style="16" hidden="1" customWidth="1"/>
    <col min="23" max="23" width="15.109375" style="16" customWidth="1"/>
    <col min="24" max="16384" width="9.109375" style="16"/>
  </cols>
  <sheetData>
    <row r="1" spans="1:14" ht="30" customHeight="1" x14ac:dyDescent="0.25">
      <c r="A1" s="161" t="s">
        <v>312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71"/>
      <c r="N1" s="71"/>
    </row>
    <row r="2" spans="1:14" s="22" customFormat="1" ht="42" customHeight="1" x14ac:dyDescent="0.25">
      <c r="A2" s="58" t="s">
        <v>65</v>
      </c>
      <c r="B2" s="19" t="s">
        <v>66</v>
      </c>
      <c r="C2" s="20" t="s">
        <v>363</v>
      </c>
      <c r="D2" s="20" t="s">
        <v>369</v>
      </c>
      <c r="E2" s="21" t="s">
        <v>349</v>
      </c>
      <c r="F2" s="21" t="s">
        <v>313</v>
      </c>
      <c r="G2" s="21" t="s">
        <v>375</v>
      </c>
      <c r="H2" s="143" t="s">
        <v>350</v>
      </c>
      <c r="I2" s="21" t="s">
        <v>303</v>
      </c>
      <c r="J2" s="21" t="s">
        <v>314</v>
      </c>
      <c r="K2" s="21" t="s">
        <v>305</v>
      </c>
      <c r="L2" s="21" t="s">
        <v>306</v>
      </c>
    </row>
    <row r="3" spans="1:14" s="25" customFormat="1" ht="30" customHeight="1" x14ac:dyDescent="0.25">
      <c r="A3" s="164">
        <v>1</v>
      </c>
      <c r="B3" s="165"/>
      <c r="C3" s="88">
        <v>2</v>
      </c>
      <c r="D3" s="88" t="s">
        <v>292</v>
      </c>
      <c r="E3" s="56">
        <v>3</v>
      </c>
      <c r="F3" s="56" t="s">
        <v>293</v>
      </c>
      <c r="G3" s="56">
        <v>4</v>
      </c>
      <c r="H3" s="147">
        <v>5</v>
      </c>
      <c r="I3" s="56">
        <v>6</v>
      </c>
      <c r="J3" s="56" t="s">
        <v>302</v>
      </c>
      <c r="K3" s="56">
        <v>7</v>
      </c>
      <c r="L3" s="56" t="s">
        <v>370</v>
      </c>
    </row>
    <row r="4" spans="1:14" ht="30" customHeight="1" x14ac:dyDescent="0.25">
      <c r="A4" s="103">
        <v>6</v>
      </c>
      <c r="B4" s="112" t="s">
        <v>204</v>
      </c>
      <c r="C4" s="111">
        <f>SUM(C5,C24,C27,C33,C18)</f>
        <v>3524312.77</v>
      </c>
      <c r="D4" s="111">
        <f>C4/7.5345</f>
        <v>467756.68856593006</v>
      </c>
      <c r="E4" s="111">
        <f>SUM(E5,E24,E33)</f>
        <v>3166697.63</v>
      </c>
      <c r="F4" s="111">
        <f>E4/7.5345</f>
        <v>420293.00285354035</v>
      </c>
      <c r="G4" s="111">
        <f>SUM(H4-F4)</f>
        <v>101447.1371464596</v>
      </c>
      <c r="H4" s="111">
        <f>SUM(H5,H24,H27,H33)</f>
        <v>521740.13999999996</v>
      </c>
      <c r="I4" s="111">
        <f>SUM(I5,I33,I24)</f>
        <v>3116728.82</v>
      </c>
      <c r="J4" s="111">
        <f>I4/7.5345</f>
        <v>413661.0020572035</v>
      </c>
      <c r="K4" s="111">
        <v>3116728.82</v>
      </c>
      <c r="L4" s="111">
        <f>K4/7.5345</f>
        <v>413661.0020572035</v>
      </c>
    </row>
    <row r="5" spans="1:14" ht="30" customHeight="1" x14ac:dyDescent="0.25">
      <c r="A5" s="26">
        <v>63</v>
      </c>
      <c r="B5" s="27" t="s">
        <v>74</v>
      </c>
      <c r="C5" s="42">
        <v>2971307.92</v>
      </c>
      <c r="D5" s="134">
        <f t="shared" ref="D5:D51" si="0">C5/7.5345</f>
        <v>394360.33180702099</v>
      </c>
      <c r="E5" s="42">
        <f>SUM(E10,E13)</f>
        <v>2658005.87</v>
      </c>
      <c r="F5" s="134">
        <f>E5/7.5345</f>
        <v>352778.00384896144</v>
      </c>
      <c r="G5" s="134">
        <f t="shared" ref="G5:G51" si="1">SUM(H5-F5)</f>
        <v>104848.09615103854</v>
      </c>
      <c r="H5" s="111">
        <f>SUM(H10,H13,H16)</f>
        <v>457626.1</v>
      </c>
      <c r="I5" s="42">
        <v>2656702.4</v>
      </c>
      <c r="J5" s="134">
        <f>I5/7.5345</f>
        <v>352605.00364987721</v>
      </c>
      <c r="K5" s="42">
        <v>2656702.4</v>
      </c>
      <c r="L5" s="134">
        <f t="shared" ref="L5:L51" si="2">K5/7.5345</f>
        <v>352605.00364987721</v>
      </c>
    </row>
    <row r="6" spans="1:14" ht="30" customHeight="1" x14ac:dyDescent="0.25">
      <c r="A6" s="26">
        <v>633</v>
      </c>
      <c r="B6" s="27" t="s">
        <v>364</v>
      </c>
      <c r="C6" s="42">
        <v>250</v>
      </c>
      <c r="D6" s="134"/>
      <c r="E6" s="42"/>
      <c r="F6" s="134"/>
      <c r="G6" s="134">
        <f t="shared" si="1"/>
        <v>0</v>
      </c>
      <c r="H6" s="111">
        <v>0</v>
      </c>
      <c r="I6" s="42"/>
      <c r="J6" s="134"/>
      <c r="K6" s="42"/>
      <c r="L6" s="134"/>
    </row>
    <row r="7" spans="1:14" ht="30" customHeight="1" x14ac:dyDescent="0.25">
      <c r="A7" s="30">
        <v>6332</v>
      </c>
      <c r="B7" s="31" t="s">
        <v>365</v>
      </c>
      <c r="C7" s="43">
        <v>250</v>
      </c>
      <c r="D7" s="135"/>
      <c r="E7" s="43"/>
      <c r="F7" s="135"/>
      <c r="G7" s="134">
        <f t="shared" si="1"/>
        <v>0</v>
      </c>
      <c r="H7" s="148">
        <v>0</v>
      </c>
      <c r="I7" s="43"/>
      <c r="J7" s="135"/>
      <c r="K7" s="43"/>
      <c r="L7" s="135"/>
    </row>
    <row r="8" spans="1:14" s="29" customFormat="1" ht="30" customHeight="1" x14ac:dyDescent="0.25">
      <c r="A8" s="26">
        <v>634</v>
      </c>
      <c r="B8" s="27" t="s">
        <v>75</v>
      </c>
      <c r="C8" s="42">
        <v>0</v>
      </c>
      <c r="D8" s="134">
        <f t="shared" si="0"/>
        <v>0</v>
      </c>
      <c r="E8" s="42">
        <v>0</v>
      </c>
      <c r="F8" s="134">
        <f t="shared" ref="F8:F51" si="3">E8/7.5345</f>
        <v>0</v>
      </c>
      <c r="G8" s="134">
        <f t="shared" si="1"/>
        <v>0</v>
      </c>
      <c r="H8" s="111">
        <v>0</v>
      </c>
      <c r="I8" s="42"/>
      <c r="J8" s="134"/>
      <c r="K8" s="42"/>
      <c r="L8" s="134">
        <f t="shared" si="2"/>
        <v>0</v>
      </c>
    </row>
    <row r="9" spans="1:14" ht="30" customHeight="1" x14ac:dyDescent="0.25">
      <c r="A9" s="30">
        <v>6341</v>
      </c>
      <c r="B9" s="31" t="s">
        <v>153</v>
      </c>
      <c r="C9" s="43">
        <v>0</v>
      </c>
      <c r="D9" s="135">
        <f t="shared" si="0"/>
        <v>0</v>
      </c>
      <c r="E9" s="43">
        <v>0</v>
      </c>
      <c r="F9" s="134">
        <f t="shared" si="3"/>
        <v>0</v>
      </c>
      <c r="G9" s="134">
        <f t="shared" si="1"/>
        <v>0</v>
      </c>
      <c r="H9" s="111">
        <v>0</v>
      </c>
      <c r="I9" s="43"/>
      <c r="J9" s="134"/>
      <c r="K9" s="43"/>
      <c r="L9" s="134">
        <f t="shared" si="2"/>
        <v>0</v>
      </c>
    </row>
    <row r="10" spans="1:14" s="29" customFormat="1" ht="30" customHeight="1" x14ac:dyDescent="0.25">
      <c r="A10" s="26">
        <v>636</v>
      </c>
      <c r="B10" s="27" t="s">
        <v>76</v>
      </c>
      <c r="C10" s="42">
        <v>2970172.91</v>
      </c>
      <c r="D10" s="134">
        <f t="shared" si="0"/>
        <v>394209.69009224232</v>
      </c>
      <c r="E10" s="42">
        <f>SUM(E11:E12)</f>
        <v>2657704.46</v>
      </c>
      <c r="F10" s="134">
        <f t="shared" si="3"/>
        <v>352737.99986727716</v>
      </c>
      <c r="G10" s="134">
        <f t="shared" si="1"/>
        <v>103208.10013272282</v>
      </c>
      <c r="H10" s="111">
        <f>SUM(H11:H12)</f>
        <v>455946.1</v>
      </c>
      <c r="I10" s="42"/>
      <c r="J10" s="134"/>
      <c r="K10" s="42"/>
      <c r="L10" s="134">
        <f t="shared" si="2"/>
        <v>0</v>
      </c>
    </row>
    <row r="11" spans="1:14" ht="30" customHeight="1" x14ac:dyDescent="0.25">
      <c r="A11" s="30">
        <v>6361</v>
      </c>
      <c r="B11" s="31" t="s">
        <v>136</v>
      </c>
      <c r="C11" s="42">
        <v>2959627.14</v>
      </c>
      <c r="D11" s="134">
        <f t="shared" si="0"/>
        <v>392810.02588094765</v>
      </c>
      <c r="E11" s="42">
        <v>2633217.2999999998</v>
      </c>
      <c r="F11" s="134">
        <f t="shared" si="3"/>
        <v>349487.99522197887</v>
      </c>
      <c r="G11" s="134">
        <f t="shared" si="1"/>
        <v>103208.10477802111</v>
      </c>
      <c r="H11" s="111">
        <v>452696.1</v>
      </c>
      <c r="I11" s="42"/>
      <c r="J11" s="134"/>
      <c r="K11" s="42"/>
      <c r="L11" s="134">
        <f t="shared" si="2"/>
        <v>0</v>
      </c>
    </row>
    <row r="12" spans="1:14" ht="30" customHeight="1" x14ac:dyDescent="0.25">
      <c r="A12" s="30">
        <v>6362</v>
      </c>
      <c r="B12" s="31" t="s">
        <v>137</v>
      </c>
      <c r="C12" s="43">
        <v>10545.77</v>
      </c>
      <c r="D12" s="135">
        <f t="shared" si="0"/>
        <v>1399.6642112947109</v>
      </c>
      <c r="E12" s="43">
        <v>24487.16</v>
      </c>
      <c r="F12" s="134">
        <f t="shared" si="3"/>
        <v>3250.0046452982942</v>
      </c>
      <c r="G12" s="134">
        <f t="shared" si="1"/>
        <v>-4.6452982942355447E-3</v>
      </c>
      <c r="H12" s="111">
        <v>3250</v>
      </c>
      <c r="I12" s="43"/>
      <c r="J12" s="134"/>
      <c r="K12" s="43"/>
      <c r="L12" s="134">
        <f t="shared" si="2"/>
        <v>0</v>
      </c>
    </row>
    <row r="13" spans="1:14" s="29" customFormat="1" ht="30" customHeight="1" x14ac:dyDescent="0.25">
      <c r="A13" s="26">
        <v>638</v>
      </c>
      <c r="B13" s="27" t="s">
        <v>138</v>
      </c>
      <c r="C13" s="42">
        <v>885.01</v>
      </c>
      <c r="D13" s="134">
        <f t="shared" si="0"/>
        <v>117.4610126750282</v>
      </c>
      <c r="E13" s="42">
        <v>301.41000000000003</v>
      </c>
      <c r="F13" s="134">
        <f t="shared" si="3"/>
        <v>40.003981684252437</v>
      </c>
      <c r="G13" s="134">
        <f t="shared" si="1"/>
        <v>1499.9960183157475</v>
      </c>
      <c r="H13" s="111">
        <v>1540</v>
      </c>
      <c r="I13" s="42"/>
      <c r="J13" s="134"/>
      <c r="K13" s="42"/>
      <c r="L13" s="134">
        <f t="shared" si="2"/>
        <v>0</v>
      </c>
    </row>
    <row r="14" spans="1:14" ht="30" customHeight="1" x14ac:dyDescent="0.25">
      <c r="A14" s="30">
        <v>6381</v>
      </c>
      <c r="B14" s="31" t="s">
        <v>139</v>
      </c>
      <c r="C14" s="43">
        <v>885.01</v>
      </c>
      <c r="D14" s="135">
        <f t="shared" si="0"/>
        <v>117.4610126750282</v>
      </c>
      <c r="E14" s="43">
        <v>301.41000000000003</v>
      </c>
      <c r="F14" s="134">
        <f t="shared" si="3"/>
        <v>40.003981684252437</v>
      </c>
      <c r="G14" s="134">
        <f t="shared" si="1"/>
        <v>1499.9960183157475</v>
      </c>
      <c r="H14" s="111">
        <v>1540</v>
      </c>
      <c r="I14" s="43"/>
      <c r="J14" s="134"/>
      <c r="K14" s="43"/>
      <c r="L14" s="134">
        <f t="shared" si="2"/>
        <v>0</v>
      </c>
    </row>
    <row r="15" spans="1:14" ht="30" customHeight="1" x14ac:dyDescent="0.25">
      <c r="A15" s="30">
        <v>6382</v>
      </c>
      <c r="B15" s="31" t="s">
        <v>218</v>
      </c>
      <c r="C15" s="43">
        <v>0</v>
      </c>
      <c r="D15" s="135">
        <f t="shared" si="0"/>
        <v>0</v>
      </c>
      <c r="E15" s="43">
        <v>0</v>
      </c>
      <c r="F15" s="134">
        <f t="shared" si="3"/>
        <v>0</v>
      </c>
      <c r="G15" s="134">
        <f t="shared" si="1"/>
        <v>0</v>
      </c>
      <c r="H15" s="111">
        <v>0</v>
      </c>
      <c r="I15" s="43"/>
      <c r="J15" s="134"/>
      <c r="K15" s="43"/>
      <c r="L15" s="134">
        <f t="shared" si="2"/>
        <v>0</v>
      </c>
    </row>
    <row r="16" spans="1:14" s="29" customFormat="1" ht="30" customHeight="1" x14ac:dyDescent="0.25">
      <c r="A16" s="26">
        <v>639</v>
      </c>
      <c r="B16" s="27" t="s">
        <v>138</v>
      </c>
      <c r="C16" s="42">
        <v>0</v>
      </c>
      <c r="D16" s="134">
        <f t="shared" si="0"/>
        <v>0</v>
      </c>
      <c r="E16" s="42">
        <v>0</v>
      </c>
      <c r="F16" s="134">
        <f t="shared" si="3"/>
        <v>0</v>
      </c>
      <c r="G16" s="134">
        <f t="shared" si="1"/>
        <v>140</v>
      </c>
      <c r="H16" s="111">
        <v>140</v>
      </c>
      <c r="I16" s="42"/>
      <c r="J16" s="134"/>
      <c r="K16" s="42"/>
      <c r="L16" s="134">
        <f t="shared" si="2"/>
        <v>0</v>
      </c>
    </row>
    <row r="17" spans="1:21" ht="30" customHeight="1" x14ac:dyDescent="0.25">
      <c r="A17" s="30">
        <v>6391</v>
      </c>
      <c r="B17" s="31" t="s">
        <v>217</v>
      </c>
      <c r="C17" s="43">
        <v>0</v>
      </c>
      <c r="D17" s="135">
        <f t="shared" si="0"/>
        <v>0</v>
      </c>
      <c r="E17" s="43">
        <v>0</v>
      </c>
      <c r="F17" s="134">
        <f t="shared" si="3"/>
        <v>0</v>
      </c>
      <c r="G17" s="134">
        <f t="shared" si="1"/>
        <v>140</v>
      </c>
      <c r="H17" s="111">
        <v>140</v>
      </c>
      <c r="I17" s="43"/>
      <c r="J17" s="134"/>
      <c r="K17" s="43"/>
      <c r="L17" s="134">
        <f t="shared" si="2"/>
        <v>0</v>
      </c>
    </row>
    <row r="18" spans="1:21" ht="30" customHeight="1" x14ac:dyDescent="0.25">
      <c r="A18" s="26">
        <v>64</v>
      </c>
      <c r="B18" s="27" t="s">
        <v>141</v>
      </c>
      <c r="C18" s="42">
        <v>7.0000000000000007E-2</v>
      </c>
      <c r="D18" s="134">
        <f t="shared" si="0"/>
        <v>9.2905965890238244E-3</v>
      </c>
      <c r="E18" s="42">
        <v>0</v>
      </c>
      <c r="F18" s="134">
        <f t="shared" si="3"/>
        <v>0</v>
      </c>
      <c r="G18" s="134">
        <f t="shared" si="1"/>
        <v>0</v>
      </c>
      <c r="H18" s="111">
        <v>0</v>
      </c>
      <c r="I18" s="42">
        <v>0</v>
      </c>
      <c r="J18" s="134">
        <f>I18/7.5345</f>
        <v>0</v>
      </c>
      <c r="K18" s="42">
        <v>0</v>
      </c>
      <c r="L18" s="134">
        <f t="shared" si="2"/>
        <v>0</v>
      </c>
    </row>
    <row r="19" spans="1:21" s="29" customFormat="1" ht="30" customHeight="1" x14ac:dyDescent="0.25">
      <c r="A19" s="26">
        <v>641</v>
      </c>
      <c r="B19" s="27" t="s">
        <v>142</v>
      </c>
      <c r="C19" s="42">
        <v>7.0000000000000007E-2</v>
      </c>
      <c r="D19" s="134">
        <f t="shared" si="0"/>
        <v>9.2905965890238244E-3</v>
      </c>
      <c r="E19" s="42">
        <v>0</v>
      </c>
      <c r="F19" s="134">
        <f t="shared" si="3"/>
        <v>0</v>
      </c>
      <c r="G19" s="134">
        <f t="shared" si="1"/>
        <v>0</v>
      </c>
      <c r="H19" s="111">
        <v>0</v>
      </c>
      <c r="I19" s="42"/>
      <c r="J19" s="134"/>
      <c r="K19" s="42"/>
      <c r="L19" s="134">
        <f t="shared" si="2"/>
        <v>0</v>
      </c>
    </row>
    <row r="20" spans="1:21" ht="30" customHeight="1" x14ac:dyDescent="0.25">
      <c r="A20" s="30">
        <v>6413</v>
      </c>
      <c r="B20" s="31" t="s">
        <v>154</v>
      </c>
      <c r="C20" s="43">
        <v>7.0000000000000007E-2</v>
      </c>
      <c r="D20" s="135">
        <f t="shared" si="0"/>
        <v>9.2905965890238244E-3</v>
      </c>
      <c r="E20" s="43">
        <v>0</v>
      </c>
      <c r="F20" s="134">
        <f t="shared" si="3"/>
        <v>0</v>
      </c>
      <c r="G20" s="134">
        <f t="shared" si="1"/>
        <v>0</v>
      </c>
      <c r="H20" s="111">
        <v>0</v>
      </c>
      <c r="I20" s="43"/>
      <c r="J20" s="134"/>
      <c r="K20" s="43"/>
      <c r="L20" s="134">
        <f t="shared" si="2"/>
        <v>0</v>
      </c>
    </row>
    <row r="21" spans="1:21" s="29" customFormat="1" ht="30" customHeight="1" x14ac:dyDescent="0.25">
      <c r="A21" s="26">
        <v>642</v>
      </c>
      <c r="B21" s="27" t="s">
        <v>143</v>
      </c>
      <c r="C21" s="42">
        <v>0</v>
      </c>
      <c r="D21" s="134">
        <f t="shared" si="0"/>
        <v>0</v>
      </c>
      <c r="E21" s="42">
        <v>0</v>
      </c>
      <c r="F21" s="134">
        <f t="shared" si="3"/>
        <v>0</v>
      </c>
      <c r="G21" s="134">
        <f t="shared" si="1"/>
        <v>0</v>
      </c>
      <c r="H21" s="111">
        <v>0</v>
      </c>
      <c r="I21" s="42"/>
      <c r="J21" s="134"/>
      <c r="K21" s="42"/>
      <c r="L21" s="134">
        <f t="shared" si="2"/>
        <v>0</v>
      </c>
    </row>
    <row r="22" spans="1:21" ht="30" customHeight="1" x14ac:dyDescent="0.25">
      <c r="A22" s="30">
        <v>6422</v>
      </c>
      <c r="B22" s="31" t="s">
        <v>155</v>
      </c>
      <c r="C22" s="43">
        <v>0</v>
      </c>
      <c r="D22" s="135">
        <f t="shared" si="0"/>
        <v>0</v>
      </c>
      <c r="E22" s="43">
        <v>0</v>
      </c>
      <c r="F22" s="134">
        <f t="shared" si="3"/>
        <v>0</v>
      </c>
      <c r="G22" s="134">
        <f t="shared" si="1"/>
        <v>0</v>
      </c>
      <c r="H22" s="111">
        <v>0</v>
      </c>
      <c r="I22" s="43"/>
      <c r="J22" s="134"/>
      <c r="K22" s="43"/>
      <c r="L22" s="134">
        <f t="shared" si="2"/>
        <v>0</v>
      </c>
    </row>
    <row r="23" spans="1:21" ht="30" customHeight="1" x14ac:dyDescent="0.25">
      <c r="A23" s="30">
        <v>6425</v>
      </c>
      <c r="B23" s="31" t="s">
        <v>269</v>
      </c>
      <c r="C23" s="43">
        <v>0</v>
      </c>
      <c r="D23" s="135">
        <f t="shared" si="0"/>
        <v>0</v>
      </c>
      <c r="E23" s="43">
        <v>0</v>
      </c>
      <c r="F23" s="134">
        <f t="shared" si="3"/>
        <v>0</v>
      </c>
      <c r="G23" s="134">
        <f t="shared" si="1"/>
        <v>0</v>
      </c>
      <c r="H23" s="111">
        <v>0</v>
      </c>
      <c r="I23" s="43"/>
      <c r="J23" s="134"/>
      <c r="K23" s="43"/>
      <c r="L23" s="134">
        <f t="shared" si="2"/>
        <v>0</v>
      </c>
    </row>
    <row r="24" spans="1:21" s="29" customFormat="1" ht="30" customHeight="1" x14ac:dyDescent="0.25">
      <c r="A24" s="26">
        <v>65</v>
      </c>
      <c r="B24" s="27" t="s">
        <v>144</v>
      </c>
      <c r="C24" s="42">
        <v>104112.5</v>
      </c>
      <c r="D24" s="134">
        <f t="shared" si="0"/>
        <v>13818.103391067754</v>
      </c>
      <c r="E24" s="42">
        <v>66009.75</v>
      </c>
      <c r="F24" s="134">
        <f t="shared" si="3"/>
        <v>8760.9994027473622</v>
      </c>
      <c r="G24" s="134">
        <f t="shared" si="1"/>
        <v>-4410.9994027473622</v>
      </c>
      <c r="H24" s="111">
        <v>4350</v>
      </c>
      <c r="I24" s="42">
        <v>66009.75</v>
      </c>
      <c r="J24" s="134">
        <f>I24/7.5345</f>
        <v>8760.9994027473622</v>
      </c>
      <c r="K24" s="42">
        <v>66009.75</v>
      </c>
      <c r="L24" s="134">
        <f t="shared" si="2"/>
        <v>8760.9994027473622</v>
      </c>
    </row>
    <row r="25" spans="1:21" s="35" customFormat="1" ht="30" customHeight="1" x14ac:dyDescent="0.25">
      <c r="A25" s="26">
        <v>652</v>
      </c>
      <c r="B25" s="27" t="s">
        <v>72</v>
      </c>
      <c r="C25" s="42">
        <v>104112.5</v>
      </c>
      <c r="D25" s="134">
        <f t="shared" si="0"/>
        <v>13818.103391067754</v>
      </c>
      <c r="E25" s="42">
        <v>66009.75</v>
      </c>
      <c r="F25" s="134">
        <f t="shared" si="3"/>
        <v>8760.9994027473622</v>
      </c>
      <c r="G25" s="134">
        <f t="shared" si="1"/>
        <v>-4410.9994027473622</v>
      </c>
      <c r="H25" s="111">
        <v>4350</v>
      </c>
      <c r="I25" s="42"/>
      <c r="J25" s="134"/>
      <c r="K25" s="42"/>
      <c r="L25" s="134">
        <f t="shared" si="2"/>
        <v>0</v>
      </c>
      <c r="M25" s="33"/>
      <c r="N25" s="33"/>
      <c r="O25" s="33"/>
      <c r="P25" s="33"/>
      <c r="Q25" s="33"/>
      <c r="R25" s="34"/>
      <c r="S25" s="34"/>
      <c r="T25" s="34"/>
      <c r="U25" s="34"/>
    </row>
    <row r="26" spans="1:21" ht="30" customHeight="1" x14ac:dyDescent="0.25">
      <c r="A26" s="30">
        <v>6526</v>
      </c>
      <c r="B26" s="31" t="s">
        <v>73</v>
      </c>
      <c r="C26" s="43">
        <v>104112.05</v>
      </c>
      <c r="D26" s="135">
        <f t="shared" si="0"/>
        <v>13818.043665803969</v>
      </c>
      <c r="E26" s="43">
        <v>66009.75</v>
      </c>
      <c r="F26" s="134">
        <f t="shared" si="3"/>
        <v>8760.9994027473622</v>
      </c>
      <c r="G26" s="134">
        <f t="shared" si="1"/>
        <v>-4410.9994027473622</v>
      </c>
      <c r="H26" s="111">
        <v>4350</v>
      </c>
      <c r="I26" s="43"/>
      <c r="J26" s="134"/>
      <c r="K26" s="43"/>
      <c r="L26" s="134">
        <f t="shared" si="2"/>
        <v>0</v>
      </c>
      <c r="M26" s="136"/>
      <c r="N26" s="136"/>
      <c r="O26" s="136"/>
      <c r="P26" s="136"/>
      <c r="Q26" s="136"/>
      <c r="R26" s="136"/>
      <c r="S26" s="136"/>
      <c r="T26" s="137"/>
      <c r="U26" s="137"/>
    </row>
    <row r="27" spans="1:21" ht="30" customHeight="1" x14ac:dyDescent="0.25">
      <c r="A27" s="26">
        <v>66</v>
      </c>
      <c r="B27" s="27" t="s">
        <v>70</v>
      </c>
      <c r="C27" s="42">
        <v>2300</v>
      </c>
      <c r="D27" s="134">
        <f t="shared" si="0"/>
        <v>305.26245935363988</v>
      </c>
      <c r="E27" s="42">
        <v>0</v>
      </c>
      <c r="F27" s="134">
        <f t="shared" si="3"/>
        <v>0</v>
      </c>
      <c r="G27" s="134">
        <f t="shared" si="1"/>
        <v>1100</v>
      </c>
      <c r="H27" s="111">
        <v>1100</v>
      </c>
      <c r="I27" s="42">
        <v>0</v>
      </c>
      <c r="J27" s="134">
        <f>I27/7.5345</f>
        <v>0</v>
      </c>
      <c r="K27" s="42">
        <v>0</v>
      </c>
      <c r="L27" s="134">
        <f t="shared" si="2"/>
        <v>0</v>
      </c>
    </row>
    <row r="28" spans="1:21" s="29" customFormat="1" ht="30" customHeight="1" x14ac:dyDescent="0.25">
      <c r="A28" s="26">
        <v>661</v>
      </c>
      <c r="B28" s="27" t="s">
        <v>145</v>
      </c>
      <c r="C28" s="42">
        <v>2250</v>
      </c>
      <c r="D28" s="134">
        <f t="shared" si="0"/>
        <v>298.62631893290859</v>
      </c>
      <c r="E28" s="42">
        <v>0</v>
      </c>
      <c r="F28" s="134">
        <f t="shared" si="3"/>
        <v>0</v>
      </c>
      <c r="G28" s="134">
        <f t="shared" si="1"/>
        <v>1100</v>
      </c>
      <c r="H28" s="111">
        <v>1100</v>
      </c>
      <c r="I28" s="42"/>
      <c r="J28" s="134"/>
      <c r="K28" s="42"/>
      <c r="L28" s="134">
        <f t="shared" si="2"/>
        <v>0</v>
      </c>
    </row>
    <row r="29" spans="1:21" ht="30" customHeight="1" x14ac:dyDescent="0.25">
      <c r="A29" s="30">
        <v>6615</v>
      </c>
      <c r="B29" s="31" t="s">
        <v>210</v>
      </c>
      <c r="C29" s="43">
        <v>2250</v>
      </c>
      <c r="D29" s="135">
        <f t="shared" si="0"/>
        <v>298.62631893290859</v>
      </c>
      <c r="E29" s="43">
        <v>0</v>
      </c>
      <c r="F29" s="134">
        <f t="shared" si="3"/>
        <v>0</v>
      </c>
      <c r="G29" s="134">
        <f t="shared" si="1"/>
        <v>1100</v>
      </c>
      <c r="H29" s="111">
        <v>1100</v>
      </c>
      <c r="I29" s="43"/>
      <c r="J29" s="134"/>
      <c r="K29" s="43"/>
      <c r="L29" s="134">
        <f t="shared" si="2"/>
        <v>0</v>
      </c>
    </row>
    <row r="30" spans="1:21" s="29" customFormat="1" ht="30" customHeight="1" x14ac:dyDescent="0.25">
      <c r="A30" s="26">
        <v>663</v>
      </c>
      <c r="B30" s="27" t="s">
        <v>71</v>
      </c>
      <c r="C30" s="42">
        <v>50</v>
      </c>
      <c r="D30" s="134">
        <f t="shared" si="0"/>
        <v>6.6361404207313024</v>
      </c>
      <c r="E30" s="42">
        <v>0</v>
      </c>
      <c r="F30" s="134">
        <f t="shared" si="3"/>
        <v>0</v>
      </c>
      <c r="G30" s="134">
        <f t="shared" si="1"/>
        <v>0</v>
      </c>
      <c r="H30" s="111">
        <v>0</v>
      </c>
      <c r="I30" s="42"/>
      <c r="J30" s="134"/>
      <c r="K30" s="42"/>
      <c r="L30" s="134">
        <f t="shared" si="2"/>
        <v>0</v>
      </c>
    </row>
    <row r="31" spans="1:21" ht="30" customHeight="1" x14ac:dyDescent="0.25">
      <c r="A31" s="30">
        <v>6631</v>
      </c>
      <c r="B31" s="31" t="s">
        <v>146</v>
      </c>
      <c r="C31" s="43">
        <v>0</v>
      </c>
      <c r="D31" s="135">
        <f t="shared" si="0"/>
        <v>0</v>
      </c>
      <c r="E31" s="43">
        <v>0</v>
      </c>
      <c r="F31" s="134">
        <f t="shared" si="3"/>
        <v>0</v>
      </c>
      <c r="G31" s="134">
        <f t="shared" si="1"/>
        <v>0</v>
      </c>
      <c r="H31" s="111">
        <v>0</v>
      </c>
      <c r="I31" s="43"/>
      <c r="J31" s="134"/>
      <c r="K31" s="43"/>
      <c r="L31" s="134">
        <f t="shared" si="2"/>
        <v>0</v>
      </c>
    </row>
    <row r="32" spans="1:21" ht="30" customHeight="1" x14ac:dyDescent="0.25">
      <c r="A32" s="30">
        <v>6632</v>
      </c>
      <c r="B32" s="31" t="s">
        <v>216</v>
      </c>
      <c r="C32" s="43">
        <v>50</v>
      </c>
      <c r="D32" s="135">
        <f t="shared" si="0"/>
        <v>6.6361404207313024</v>
      </c>
      <c r="E32" s="43">
        <v>0</v>
      </c>
      <c r="F32" s="134">
        <f t="shared" si="3"/>
        <v>0</v>
      </c>
      <c r="G32" s="134">
        <f t="shared" si="1"/>
        <v>0</v>
      </c>
      <c r="H32" s="111">
        <v>0</v>
      </c>
      <c r="I32" s="43"/>
      <c r="J32" s="134"/>
      <c r="K32" s="43"/>
      <c r="L32" s="134">
        <f t="shared" si="2"/>
        <v>0</v>
      </c>
    </row>
    <row r="33" spans="1:13" ht="30" customHeight="1" x14ac:dyDescent="0.25">
      <c r="A33" s="26">
        <v>67</v>
      </c>
      <c r="B33" s="27" t="s">
        <v>67</v>
      </c>
      <c r="C33" s="42">
        <v>446592.28</v>
      </c>
      <c r="D33" s="134">
        <f t="shared" si="0"/>
        <v>59272.981617891033</v>
      </c>
      <c r="E33" s="42">
        <f>SUM(E34)</f>
        <v>442682.01</v>
      </c>
      <c r="F33" s="134">
        <f t="shared" si="3"/>
        <v>58753.999601831572</v>
      </c>
      <c r="G33" s="134">
        <f t="shared" si="1"/>
        <v>-89.95960183157149</v>
      </c>
      <c r="H33" s="111">
        <v>58664.04</v>
      </c>
      <c r="I33" s="42">
        <v>394016.67</v>
      </c>
      <c r="J33" s="134">
        <f>I33/7.5345</f>
        <v>52294.999004578931</v>
      </c>
      <c r="K33" s="42">
        <v>394016.67</v>
      </c>
      <c r="L33" s="134">
        <f t="shared" si="2"/>
        <v>52294.999004578931</v>
      </c>
    </row>
    <row r="34" spans="1:13" ht="30" customHeight="1" x14ac:dyDescent="0.25">
      <c r="A34" s="26">
        <v>671</v>
      </c>
      <c r="B34" s="27" t="s">
        <v>140</v>
      </c>
      <c r="C34" s="42">
        <v>446592.28</v>
      </c>
      <c r="D34" s="134">
        <f t="shared" si="0"/>
        <v>59272.981617891033</v>
      </c>
      <c r="E34" s="42">
        <f>SUM(E35:E36)</f>
        <v>442682.01</v>
      </c>
      <c r="F34" s="134">
        <f t="shared" si="3"/>
        <v>58753.999601831572</v>
      </c>
      <c r="G34" s="134">
        <f t="shared" si="1"/>
        <v>-778.54960183157527</v>
      </c>
      <c r="H34" s="111">
        <v>57975.45</v>
      </c>
      <c r="I34" s="42"/>
      <c r="J34" s="134"/>
      <c r="K34" s="42"/>
      <c r="L34" s="134">
        <f t="shared" si="2"/>
        <v>0</v>
      </c>
    </row>
    <row r="35" spans="1:13" ht="30" customHeight="1" x14ac:dyDescent="0.25">
      <c r="A35" s="30">
        <v>6711</v>
      </c>
      <c r="B35" s="31" t="s">
        <v>68</v>
      </c>
      <c r="C35" s="43">
        <v>437726.97</v>
      </c>
      <c r="D35" s="135">
        <f t="shared" si="0"/>
        <v>58096.352777224762</v>
      </c>
      <c r="E35" s="43">
        <v>441024.42</v>
      </c>
      <c r="F35" s="134">
        <f t="shared" si="3"/>
        <v>58533.999601831572</v>
      </c>
      <c r="G35" s="134">
        <f t="shared" si="1"/>
        <v>-57845.409601831576</v>
      </c>
      <c r="H35" s="111">
        <v>688.59</v>
      </c>
      <c r="I35" s="43"/>
      <c r="J35" s="134"/>
      <c r="K35" s="43"/>
      <c r="L35" s="134">
        <f t="shared" si="2"/>
        <v>0</v>
      </c>
    </row>
    <row r="36" spans="1:13" ht="37.5" customHeight="1" x14ac:dyDescent="0.25">
      <c r="A36" s="30">
        <v>6712</v>
      </c>
      <c r="B36" s="66" t="s">
        <v>69</v>
      </c>
      <c r="C36" s="43">
        <v>8865.31</v>
      </c>
      <c r="D36" s="135">
        <f t="shared" si="0"/>
        <v>1176.6288406662684</v>
      </c>
      <c r="E36" s="43">
        <v>1657.59</v>
      </c>
      <c r="F36" s="134">
        <f t="shared" si="3"/>
        <v>219.99999999999997</v>
      </c>
      <c r="G36" s="134">
        <f t="shared" si="1"/>
        <v>-219.99999999999997</v>
      </c>
      <c r="H36" s="111">
        <v>0</v>
      </c>
      <c r="I36" s="43"/>
      <c r="J36" s="134"/>
      <c r="K36" s="43"/>
      <c r="L36" s="134">
        <f t="shared" si="2"/>
        <v>0</v>
      </c>
      <c r="M36" s="138"/>
    </row>
    <row r="37" spans="1:13" s="29" customFormat="1" ht="30" customHeight="1" x14ac:dyDescent="0.25">
      <c r="A37" s="110">
        <v>7</v>
      </c>
      <c r="B37" s="107" t="s">
        <v>190</v>
      </c>
      <c r="C37" s="111">
        <v>0</v>
      </c>
      <c r="D37" s="111">
        <f t="shared" si="0"/>
        <v>0</v>
      </c>
      <c r="E37" s="111">
        <v>0</v>
      </c>
      <c r="F37" s="111">
        <f t="shared" si="3"/>
        <v>0</v>
      </c>
      <c r="G37" s="111">
        <f t="shared" si="1"/>
        <v>0</v>
      </c>
      <c r="H37" s="111">
        <v>0</v>
      </c>
      <c r="I37" s="111">
        <v>0</v>
      </c>
      <c r="J37" s="111">
        <f>I37/7.5345</f>
        <v>0</v>
      </c>
      <c r="K37" s="111">
        <v>0</v>
      </c>
      <c r="L37" s="111">
        <f t="shared" si="2"/>
        <v>0</v>
      </c>
      <c r="M37" s="36"/>
    </row>
    <row r="38" spans="1:13" s="29" customFormat="1" ht="30" customHeight="1" x14ac:dyDescent="0.25">
      <c r="A38" s="65">
        <v>71</v>
      </c>
      <c r="B38" s="63" t="s">
        <v>191</v>
      </c>
      <c r="C38" s="42">
        <v>0</v>
      </c>
      <c r="D38" s="134">
        <f t="shared" si="0"/>
        <v>0</v>
      </c>
      <c r="E38" s="42">
        <v>0</v>
      </c>
      <c r="F38" s="134">
        <f t="shared" si="3"/>
        <v>0</v>
      </c>
      <c r="G38" s="134">
        <f t="shared" si="1"/>
        <v>0</v>
      </c>
      <c r="H38" s="111">
        <v>0</v>
      </c>
      <c r="I38" s="42">
        <v>0</v>
      </c>
      <c r="J38" s="134">
        <f>I38/7.5345</f>
        <v>0</v>
      </c>
      <c r="K38" s="42">
        <v>0</v>
      </c>
      <c r="L38" s="134">
        <f t="shared" si="2"/>
        <v>0</v>
      </c>
      <c r="M38" s="36"/>
    </row>
    <row r="39" spans="1:13" ht="30" customHeight="1" x14ac:dyDescent="0.25">
      <c r="A39" s="64">
        <v>711</v>
      </c>
      <c r="B39" s="62" t="s">
        <v>192</v>
      </c>
      <c r="C39" s="43">
        <v>0</v>
      </c>
      <c r="D39" s="135">
        <f t="shared" si="0"/>
        <v>0</v>
      </c>
      <c r="E39" s="43">
        <v>0</v>
      </c>
      <c r="F39" s="134">
        <f t="shared" si="3"/>
        <v>0</v>
      </c>
      <c r="G39" s="134">
        <f t="shared" si="1"/>
        <v>0</v>
      </c>
      <c r="H39" s="111">
        <v>0</v>
      </c>
      <c r="I39" s="43"/>
      <c r="J39" s="134"/>
      <c r="K39" s="43"/>
      <c r="L39" s="134">
        <f t="shared" si="2"/>
        <v>0</v>
      </c>
      <c r="M39" s="138"/>
    </row>
    <row r="40" spans="1:13" s="29" customFormat="1" ht="30" customHeight="1" x14ac:dyDescent="0.25">
      <c r="A40" s="65">
        <v>72</v>
      </c>
      <c r="B40" s="63" t="s">
        <v>193</v>
      </c>
      <c r="C40" s="42">
        <v>0</v>
      </c>
      <c r="D40" s="134">
        <f t="shared" si="0"/>
        <v>0</v>
      </c>
      <c r="E40" s="42">
        <v>0</v>
      </c>
      <c r="F40" s="134">
        <f t="shared" si="3"/>
        <v>0</v>
      </c>
      <c r="G40" s="134">
        <f t="shared" si="1"/>
        <v>0</v>
      </c>
      <c r="H40" s="111">
        <v>0</v>
      </c>
      <c r="I40" s="42">
        <v>0</v>
      </c>
      <c r="J40" s="134">
        <f>I40/7.5345</f>
        <v>0</v>
      </c>
      <c r="K40" s="42">
        <v>0</v>
      </c>
      <c r="L40" s="134">
        <f t="shared" si="2"/>
        <v>0</v>
      </c>
      <c r="M40" s="36"/>
    </row>
    <row r="41" spans="1:13" ht="30" customHeight="1" x14ac:dyDescent="0.25">
      <c r="A41" s="64">
        <v>721</v>
      </c>
      <c r="B41" s="62" t="s">
        <v>194</v>
      </c>
      <c r="C41" s="43">
        <v>0</v>
      </c>
      <c r="D41" s="135">
        <f t="shared" si="0"/>
        <v>0</v>
      </c>
      <c r="E41" s="43">
        <v>0</v>
      </c>
      <c r="F41" s="134">
        <f t="shared" si="3"/>
        <v>0</v>
      </c>
      <c r="G41" s="134">
        <f t="shared" si="1"/>
        <v>0</v>
      </c>
      <c r="H41" s="111">
        <v>0</v>
      </c>
      <c r="I41" s="43"/>
      <c r="J41" s="134"/>
      <c r="K41" s="43"/>
      <c r="L41" s="134">
        <f t="shared" si="2"/>
        <v>0</v>
      </c>
      <c r="M41" s="138"/>
    </row>
    <row r="42" spans="1:13" ht="30" customHeight="1" x14ac:dyDescent="0.25">
      <c r="A42" s="64">
        <v>722</v>
      </c>
      <c r="B42" s="62" t="s">
        <v>195</v>
      </c>
      <c r="C42" s="43">
        <v>0</v>
      </c>
      <c r="D42" s="135">
        <f t="shared" si="0"/>
        <v>0</v>
      </c>
      <c r="E42" s="43">
        <v>0</v>
      </c>
      <c r="F42" s="134">
        <f t="shared" si="3"/>
        <v>0</v>
      </c>
      <c r="G42" s="134">
        <f t="shared" si="1"/>
        <v>0</v>
      </c>
      <c r="H42" s="111">
        <v>0</v>
      </c>
      <c r="I42" s="43"/>
      <c r="J42" s="134"/>
      <c r="K42" s="43"/>
      <c r="L42" s="134">
        <f t="shared" si="2"/>
        <v>0</v>
      </c>
      <c r="M42" s="138"/>
    </row>
    <row r="43" spans="1:13" ht="30" customHeight="1" x14ac:dyDescent="0.25">
      <c r="A43" s="67">
        <v>723</v>
      </c>
      <c r="B43" s="68" t="s">
        <v>196</v>
      </c>
      <c r="C43" s="43">
        <v>0</v>
      </c>
      <c r="D43" s="135">
        <f t="shared" si="0"/>
        <v>0</v>
      </c>
      <c r="E43" s="43">
        <v>0</v>
      </c>
      <c r="F43" s="134">
        <f t="shared" si="3"/>
        <v>0</v>
      </c>
      <c r="G43" s="134">
        <f t="shared" si="1"/>
        <v>0</v>
      </c>
      <c r="H43" s="111">
        <v>0</v>
      </c>
      <c r="I43" s="43"/>
      <c r="J43" s="134"/>
      <c r="K43" s="43"/>
      <c r="L43" s="134">
        <f t="shared" si="2"/>
        <v>0</v>
      </c>
      <c r="M43" s="138"/>
    </row>
    <row r="44" spans="1:13" s="29" customFormat="1" ht="30" customHeight="1" x14ac:dyDescent="0.25">
      <c r="A44" s="106">
        <v>8</v>
      </c>
      <c r="B44" s="107" t="s">
        <v>197</v>
      </c>
      <c r="C44" s="111">
        <v>0</v>
      </c>
      <c r="D44" s="111">
        <f t="shared" si="0"/>
        <v>0</v>
      </c>
      <c r="E44" s="111">
        <v>0</v>
      </c>
      <c r="F44" s="111">
        <f t="shared" si="3"/>
        <v>0</v>
      </c>
      <c r="G44" s="111">
        <f t="shared" si="1"/>
        <v>0</v>
      </c>
      <c r="H44" s="111">
        <v>0</v>
      </c>
      <c r="I44" s="111">
        <v>0</v>
      </c>
      <c r="J44" s="111">
        <f>I44/7.5345</f>
        <v>0</v>
      </c>
      <c r="K44" s="111">
        <v>0</v>
      </c>
      <c r="L44" s="111">
        <f t="shared" si="2"/>
        <v>0</v>
      </c>
      <c r="M44" s="36"/>
    </row>
    <row r="45" spans="1:13" s="29" customFormat="1" ht="30" customHeight="1" x14ac:dyDescent="0.25">
      <c r="A45" s="69">
        <v>81</v>
      </c>
      <c r="B45" s="63" t="s">
        <v>198</v>
      </c>
      <c r="C45" s="42">
        <v>0</v>
      </c>
      <c r="D45" s="134">
        <f t="shared" si="0"/>
        <v>0</v>
      </c>
      <c r="E45" s="42">
        <v>0</v>
      </c>
      <c r="F45" s="134">
        <f t="shared" si="3"/>
        <v>0</v>
      </c>
      <c r="G45" s="134">
        <f t="shared" si="1"/>
        <v>0</v>
      </c>
      <c r="H45" s="111">
        <v>0</v>
      </c>
      <c r="I45" s="42">
        <v>0</v>
      </c>
      <c r="J45" s="134">
        <f>I45/7.5345</f>
        <v>0</v>
      </c>
      <c r="K45" s="42">
        <v>0</v>
      </c>
      <c r="L45" s="134">
        <f t="shared" si="2"/>
        <v>0</v>
      </c>
      <c r="M45" s="36"/>
    </row>
    <row r="46" spans="1:13" ht="30" customHeight="1" x14ac:dyDescent="0.25">
      <c r="A46" s="70">
        <v>818</v>
      </c>
      <c r="B46" s="62" t="s">
        <v>199</v>
      </c>
      <c r="C46" s="43">
        <v>0</v>
      </c>
      <c r="D46" s="135">
        <f t="shared" si="0"/>
        <v>0</v>
      </c>
      <c r="E46" s="43">
        <v>0</v>
      </c>
      <c r="F46" s="134">
        <f t="shared" si="3"/>
        <v>0</v>
      </c>
      <c r="G46" s="134">
        <f t="shared" si="1"/>
        <v>0</v>
      </c>
      <c r="H46" s="111">
        <v>0</v>
      </c>
      <c r="I46" s="43"/>
      <c r="J46" s="134"/>
      <c r="K46" s="43"/>
      <c r="L46" s="134">
        <f t="shared" si="2"/>
        <v>0</v>
      </c>
      <c r="M46" s="138"/>
    </row>
    <row r="47" spans="1:13" s="29" customFormat="1" ht="30" customHeight="1" x14ac:dyDescent="0.25">
      <c r="A47" s="69">
        <v>83</v>
      </c>
      <c r="B47" s="63" t="s">
        <v>200</v>
      </c>
      <c r="C47" s="42">
        <v>0</v>
      </c>
      <c r="D47" s="134">
        <f t="shared" si="0"/>
        <v>0</v>
      </c>
      <c r="E47" s="42">
        <v>0</v>
      </c>
      <c r="F47" s="134">
        <f t="shared" si="3"/>
        <v>0</v>
      </c>
      <c r="G47" s="134">
        <f t="shared" si="1"/>
        <v>0</v>
      </c>
      <c r="H47" s="111">
        <v>0</v>
      </c>
      <c r="I47" s="42">
        <v>0</v>
      </c>
      <c r="J47" s="134">
        <f>I47/7.5345</f>
        <v>0</v>
      </c>
      <c r="K47" s="42">
        <v>0</v>
      </c>
      <c r="L47" s="134">
        <f t="shared" si="2"/>
        <v>0</v>
      </c>
      <c r="M47" s="36"/>
    </row>
    <row r="48" spans="1:13" ht="30" customHeight="1" x14ac:dyDescent="0.25">
      <c r="A48" s="70">
        <v>832</v>
      </c>
      <c r="B48" s="62" t="s">
        <v>201</v>
      </c>
      <c r="C48" s="43">
        <v>0</v>
      </c>
      <c r="D48" s="135">
        <f t="shared" si="0"/>
        <v>0</v>
      </c>
      <c r="E48" s="43">
        <v>0</v>
      </c>
      <c r="F48" s="134">
        <f t="shared" si="3"/>
        <v>0</v>
      </c>
      <c r="G48" s="134">
        <f t="shared" si="1"/>
        <v>0</v>
      </c>
      <c r="H48" s="111">
        <v>0</v>
      </c>
      <c r="I48" s="43"/>
      <c r="J48" s="134"/>
      <c r="K48" s="43"/>
      <c r="L48" s="134">
        <f t="shared" si="2"/>
        <v>0</v>
      </c>
      <c r="M48" s="138"/>
    </row>
    <row r="49" spans="1:13" s="29" customFormat="1" ht="30" customHeight="1" x14ac:dyDescent="0.25">
      <c r="A49" s="69">
        <v>84</v>
      </c>
      <c r="B49" s="63" t="s">
        <v>202</v>
      </c>
      <c r="C49" s="42">
        <v>0</v>
      </c>
      <c r="D49" s="134">
        <f t="shared" si="0"/>
        <v>0</v>
      </c>
      <c r="E49" s="42">
        <v>0</v>
      </c>
      <c r="F49" s="134">
        <f t="shared" si="3"/>
        <v>0</v>
      </c>
      <c r="G49" s="134">
        <f t="shared" si="1"/>
        <v>0</v>
      </c>
      <c r="H49" s="111">
        <v>0</v>
      </c>
      <c r="I49" s="42">
        <v>0</v>
      </c>
      <c r="J49" s="134">
        <f>I49/7.5345</f>
        <v>0</v>
      </c>
      <c r="K49" s="42">
        <v>0</v>
      </c>
      <c r="L49" s="134">
        <f t="shared" si="2"/>
        <v>0</v>
      </c>
      <c r="M49" s="36"/>
    </row>
    <row r="50" spans="1:13" ht="30" customHeight="1" x14ac:dyDescent="0.25">
      <c r="A50" s="70">
        <v>844</v>
      </c>
      <c r="B50" s="62" t="s">
        <v>203</v>
      </c>
      <c r="C50" s="43">
        <v>0</v>
      </c>
      <c r="D50" s="135">
        <f t="shared" si="0"/>
        <v>0</v>
      </c>
      <c r="E50" s="43">
        <v>0</v>
      </c>
      <c r="F50" s="134">
        <f t="shared" si="3"/>
        <v>0</v>
      </c>
      <c r="G50" s="134">
        <f t="shared" si="1"/>
        <v>0</v>
      </c>
      <c r="H50" s="111">
        <v>0</v>
      </c>
      <c r="I50" s="43"/>
      <c r="J50" s="134"/>
      <c r="K50" s="43"/>
      <c r="L50" s="134">
        <f t="shared" si="2"/>
        <v>0</v>
      </c>
      <c r="M50" s="138"/>
    </row>
    <row r="51" spans="1:13" ht="30" customHeight="1" x14ac:dyDescent="0.25">
      <c r="A51" s="113" t="s">
        <v>77</v>
      </c>
      <c r="B51" s="114"/>
      <c r="C51" s="111">
        <f>SUM(C4,C37,C44)</f>
        <v>3524312.77</v>
      </c>
      <c r="D51" s="111">
        <f t="shared" si="0"/>
        <v>467756.68856593006</v>
      </c>
      <c r="E51" s="115">
        <f>SUM(E4)</f>
        <v>3166697.63</v>
      </c>
      <c r="F51" s="111">
        <f t="shared" si="3"/>
        <v>420293.00285354035</v>
      </c>
      <c r="G51" s="111">
        <f t="shared" si="1"/>
        <v>101447.1371464596</v>
      </c>
      <c r="H51" s="111">
        <f>SUM(H4)</f>
        <v>521740.13999999996</v>
      </c>
      <c r="I51" s="115">
        <f>SUM(I4)</f>
        <v>3116728.82</v>
      </c>
      <c r="J51" s="111">
        <f>I51/7.5345</f>
        <v>413661.0020572035</v>
      </c>
      <c r="K51" s="115">
        <f>SUM(K4)</f>
        <v>3116728.82</v>
      </c>
      <c r="L51" s="111">
        <f t="shared" si="2"/>
        <v>413661.0020572035</v>
      </c>
    </row>
    <row r="52" spans="1:13" ht="30" customHeight="1" x14ac:dyDescent="0.25">
      <c r="A52" s="59"/>
      <c r="B52" s="38"/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1:13" s="41" customFormat="1" ht="20.25" customHeight="1" x14ac:dyDescent="0.25">
      <c r="A53" s="163" t="s">
        <v>147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</row>
    <row r="54" spans="1:13" s="91" customFormat="1" ht="44.25" customHeight="1" x14ac:dyDescent="0.25">
      <c r="A54" s="18" t="s">
        <v>208</v>
      </c>
      <c r="B54" s="19" t="s">
        <v>209</v>
      </c>
      <c r="C54" s="20" t="s">
        <v>366</v>
      </c>
      <c r="D54" s="20" t="s">
        <v>369</v>
      </c>
      <c r="E54" s="21" t="s">
        <v>307</v>
      </c>
      <c r="F54" s="21" t="s">
        <v>308</v>
      </c>
      <c r="G54" s="21" t="s">
        <v>375</v>
      </c>
      <c r="H54" s="143" t="s">
        <v>350</v>
      </c>
      <c r="I54" s="21" t="s">
        <v>303</v>
      </c>
      <c r="J54" s="21" t="s">
        <v>304</v>
      </c>
      <c r="K54" s="21" t="s">
        <v>305</v>
      </c>
      <c r="L54" s="21" t="s">
        <v>306</v>
      </c>
    </row>
    <row r="55" spans="1:13" s="41" customFormat="1" ht="13.2" x14ac:dyDescent="0.25">
      <c r="A55" s="162">
        <v>1</v>
      </c>
      <c r="B55" s="162"/>
      <c r="C55" s="88">
        <v>2</v>
      </c>
      <c r="D55" s="88" t="s">
        <v>292</v>
      </c>
      <c r="E55" s="56">
        <v>3</v>
      </c>
      <c r="F55" s="56" t="s">
        <v>293</v>
      </c>
      <c r="G55" s="56">
        <v>4</v>
      </c>
      <c r="H55" s="147">
        <v>5</v>
      </c>
      <c r="I55" s="56">
        <v>6</v>
      </c>
      <c r="J55" s="56" t="s">
        <v>302</v>
      </c>
      <c r="K55" s="56">
        <v>7</v>
      </c>
      <c r="L55" s="56" t="s">
        <v>370</v>
      </c>
    </row>
    <row r="56" spans="1:13" s="41" customFormat="1" ht="20.25" customHeight="1" x14ac:dyDescent="0.25">
      <c r="A56" s="45">
        <v>1</v>
      </c>
      <c r="B56" s="45" t="s">
        <v>290</v>
      </c>
      <c r="C56" s="37">
        <v>446592.28</v>
      </c>
      <c r="D56" s="37">
        <f t="shared" ref="D56:D61" si="4">C56/7.5345</f>
        <v>59272.981617891033</v>
      </c>
      <c r="E56" s="37">
        <v>442682.01</v>
      </c>
      <c r="F56" s="37">
        <f t="shared" ref="F56:F61" si="5">E56/7.5345</f>
        <v>58753.999601831572</v>
      </c>
      <c r="G56" s="37">
        <f t="shared" ref="G56:G61" si="6">SUM(H56-F56)</f>
        <v>-89.95960183157149</v>
      </c>
      <c r="H56" s="146">
        <v>58664.04</v>
      </c>
      <c r="I56" s="37">
        <v>394016.67</v>
      </c>
      <c r="J56" s="37">
        <f t="shared" ref="J56:J61" si="7">I56/7.5345</f>
        <v>52294.999004578931</v>
      </c>
      <c r="K56" s="37">
        <v>394016.67</v>
      </c>
      <c r="L56" s="37">
        <f t="shared" ref="L56:L61" si="8">K56/7.5345</f>
        <v>52294.999004578931</v>
      </c>
    </row>
    <row r="57" spans="1:13" s="41" customFormat="1" ht="20.25" customHeight="1" x14ac:dyDescent="0.25">
      <c r="A57" s="45">
        <v>2</v>
      </c>
      <c r="B57" s="45" t="s">
        <v>151</v>
      </c>
      <c r="C57" s="37">
        <v>2250.0700000000002</v>
      </c>
      <c r="D57" s="37">
        <f t="shared" si="4"/>
        <v>298.63560952949763</v>
      </c>
      <c r="E57" s="37">
        <v>0</v>
      </c>
      <c r="F57" s="37">
        <f t="shared" si="5"/>
        <v>0</v>
      </c>
      <c r="G57" s="37">
        <f t="shared" si="6"/>
        <v>1100</v>
      </c>
      <c r="H57" s="146">
        <v>1100</v>
      </c>
      <c r="I57" s="37">
        <v>0</v>
      </c>
      <c r="J57" s="37">
        <f t="shared" si="7"/>
        <v>0</v>
      </c>
      <c r="K57" s="37">
        <v>0</v>
      </c>
      <c r="L57" s="37">
        <f t="shared" si="8"/>
        <v>0</v>
      </c>
    </row>
    <row r="58" spans="1:13" s="41" customFormat="1" ht="20.25" customHeight="1" x14ac:dyDescent="0.25">
      <c r="A58" s="45">
        <v>3</v>
      </c>
      <c r="B58" s="45" t="s">
        <v>148</v>
      </c>
      <c r="C58" s="37">
        <v>50</v>
      </c>
      <c r="D58" s="37">
        <f t="shared" si="4"/>
        <v>6.6361404207313024</v>
      </c>
      <c r="E58" s="37">
        <v>0</v>
      </c>
      <c r="F58" s="37">
        <f t="shared" si="5"/>
        <v>0</v>
      </c>
      <c r="G58" s="37">
        <f t="shared" si="6"/>
        <v>0</v>
      </c>
      <c r="H58" s="146">
        <v>0</v>
      </c>
      <c r="I58" s="37">
        <v>0</v>
      </c>
      <c r="J58" s="37">
        <f t="shared" si="7"/>
        <v>0</v>
      </c>
      <c r="K58" s="37">
        <v>0</v>
      </c>
      <c r="L58" s="37">
        <f t="shared" si="8"/>
        <v>0</v>
      </c>
    </row>
    <row r="59" spans="1:13" s="41" customFormat="1" ht="20.25" customHeight="1" x14ac:dyDescent="0.25">
      <c r="A59" s="45">
        <v>4</v>
      </c>
      <c r="B59" s="45" t="s">
        <v>291</v>
      </c>
      <c r="C59" s="37">
        <v>104112.5</v>
      </c>
      <c r="D59" s="37">
        <f t="shared" si="4"/>
        <v>13818.103391067754</v>
      </c>
      <c r="E59" s="37">
        <v>66009.75</v>
      </c>
      <c r="F59" s="37">
        <f t="shared" si="5"/>
        <v>8760.9994027473622</v>
      </c>
      <c r="G59" s="37">
        <f t="shared" si="6"/>
        <v>-4410.9994027473622</v>
      </c>
      <c r="H59" s="146">
        <v>4350</v>
      </c>
      <c r="I59" s="37">
        <v>66009.75</v>
      </c>
      <c r="J59" s="37">
        <f t="shared" si="7"/>
        <v>8760.9994027473622</v>
      </c>
      <c r="K59" s="37">
        <v>66009.75</v>
      </c>
      <c r="L59" s="37">
        <f t="shared" si="8"/>
        <v>8760.9994027473622</v>
      </c>
    </row>
    <row r="60" spans="1:13" s="41" customFormat="1" ht="20.25" customHeight="1" x14ac:dyDescent="0.25">
      <c r="A60" s="45">
        <v>5</v>
      </c>
      <c r="B60" s="45" t="s">
        <v>150</v>
      </c>
      <c r="C60" s="37">
        <v>2971307.92</v>
      </c>
      <c r="D60" s="37">
        <f t="shared" si="4"/>
        <v>394360.33180702099</v>
      </c>
      <c r="E60" s="37">
        <v>2658005.87</v>
      </c>
      <c r="F60" s="37">
        <f t="shared" si="5"/>
        <v>352778.00384896144</v>
      </c>
      <c r="G60" s="37">
        <f t="shared" si="6"/>
        <v>104848.09615103854</v>
      </c>
      <c r="H60" s="146">
        <v>457626.1</v>
      </c>
      <c r="I60" s="37">
        <v>2656702.4</v>
      </c>
      <c r="J60" s="37">
        <f t="shared" si="7"/>
        <v>352605.00364987721</v>
      </c>
      <c r="K60" s="37">
        <v>2656702.4</v>
      </c>
      <c r="L60" s="37">
        <f t="shared" si="8"/>
        <v>352605.00364987721</v>
      </c>
    </row>
    <row r="61" spans="1:13" s="44" customFormat="1" ht="20.25" customHeight="1" x14ac:dyDescent="0.25">
      <c r="A61" s="45"/>
      <c r="B61" s="47" t="s">
        <v>152</v>
      </c>
      <c r="C61" s="37">
        <f>SUM(C56:C60)</f>
        <v>3524312.77</v>
      </c>
      <c r="D61" s="37">
        <f t="shared" si="4"/>
        <v>467756.68856593006</v>
      </c>
      <c r="E61" s="48">
        <f>SUM(E56:E60)</f>
        <v>3166697.63</v>
      </c>
      <c r="F61" s="37">
        <f t="shared" si="5"/>
        <v>420293.00285354035</v>
      </c>
      <c r="G61" s="37">
        <f t="shared" si="6"/>
        <v>101447.1371464596</v>
      </c>
      <c r="H61" s="146">
        <f>SUM(H56:H60)</f>
        <v>521740.13999999996</v>
      </c>
      <c r="I61" s="48">
        <f>SUM(I56:I60)</f>
        <v>3116728.82</v>
      </c>
      <c r="J61" s="37">
        <f t="shared" si="7"/>
        <v>413661.0020572035</v>
      </c>
      <c r="K61" s="48">
        <f>SUM(K56:K60)</f>
        <v>3116728.82</v>
      </c>
      <c r="L61" s="37">
        <f t="shared" si="8"/>
        <v>413661.0020572035</v>
      </c>
    </row>
    <row r="62" spans="1:13" s="44" customFormat="1" ht="13.2" x14ac:dyDescent="0.25">
      <c r="A62" s="46"/>
      <c r="B62" s="39"/>
      <c r="C62" s="52"/>
      <c r="D62" s="52"/>
      <c r="E62" s="52"/>
      <c r="F62" s="52"/>
      <c r="G62" s="52"/>
      <c r="H62" s="52"/>
      <c r="I62" s="52"/>
      <c r="J62" s="52"/>
      <c r="K62" s="52"/>
      <c r="L62" s="52"/>
    </row>
  </sheetData>
  <mergeCells count="4">
    <mergeCell ref="A1:L1"/>
    <mergeCell ref="A55:B55"/>
    <mergeCell ref="A53:L53"/>
    <mergeCell ref="A3:B3"/>
  </mergeCells>
  <pageMargins left="0.7" right="0.7" top="0.75" bottom="0.75" header="0.3" footer="0.3"/>
  <pageSetup paperSize="9" scale="62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zoomScale="120" zoomScaleNormal="120" workbookViewId="0">
      <selection activeCell="H94" sqref="H94"/>
    </sheetView>
  </sheetViews>
  <sheetFormatPr defaultColWidth="9.109375" defaultRowHeight="13.2" x14ac:dyDescent="0.25"/>
  <cols>
    <col min="1" max="1" width="9.33203125" style="61" customWidth="1"/>
    <col min="2" max="2" width="42.33203125" style="16" customWidth="1"/>
    <col min="3" max="4" width="13.6640625" style="17" customWidth="1"/>
    <col min="5" max="12" width="13.88671875" style="17" customWidth="1"/>
    <col min="13" max="15" width="15.33203125" style="16" customWidth="1"/>
    <col min="16" max="19" width="15.109375" style="16" customWidth="1"/>
    <col min="20" max="20" width="16.6640625" style="16" hidden="1" customWidth="1"/>
    <col min="21" max="21" width="16.44140625" style="16" hidden="1" customWidth="1"/>
    <col min="22" max="22" width="12.5546875" style="16" hidden="1" customWidth="1"/>
    <col min="23" max="23" width="15.109375" style="16" customWidth="1"/>
    <col min="24" max="16384" width="9.109375" style="16"/>
  </cols>
  <sheetData>
    <row r="1" spans="1:12" ht="22.5" customHeight="1" x14ac:dyDescent="0.25">
      <c r="A1" s="167" t="s">
        <v>311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s="53" customFormat="1" ht="39.6" x14ac:dyDescent="0.25">
      <c r="A2" s="58" t="s">
        <v>78</v>
      </c>
      <c r="B2" s="19" t="s">
        <v>66</v>
      </c>
      <c r="C2" s="20" t="s">
        <v>371</v>
      </c>
      <c r="D2" s="20" t="s">
        <v>361</v>
      </c>
      <c r="E2" s="21" t="s">
        <v>349</v>
      </c>
      <c r="F2" s="21" t="s">
        <v>313</v>
      </c>
      <c r="G2" s="21" t="s">
        <v>375</v>
      </c>
      <c r="H2" s="143" t="s">
        <v>350</v>
      </c>
      <c r="I2" s="21" t="s">
        <v>303</v>
      </c>
      <c r="J2" s="21" t="s">
        <v>304</v>
      </c>
      <c r="K2" s="21" t="s">
        <v>305</v>
      </c>
      <c r="L2" s="21" t="s">
        <v>306</v>
      </c>
    </row>
    <row r="3" spans="1:12" s="57" customFormat="1" x14ac:dyDescent="0.25">
      <c r="A3" s="168">
        <v>1</v>
      </c>
      <c r="B3" s="169"/>
      <c r="C3" s="23">
        <v>2</v>
      </c>
      <c r="D3" s="23" t="s">
        <v>292</v>
      </c>
      <c r="E3" s="24">
        <v>3</v>
      </c>
      <c r="F3" s="24" t="s">
        <v>293</v>
      </c>
      <c r="G3" s="24">
        <v>4</v>
      </c>
      <c r="H3" s="144">
        <v>5</v>
      </c>
      <c r="I3" s="24">
        <v>6</v>
      </c>
      <c r="J3" s="24" t="s">
        <v>302</v>
      </c>
      <c r="K3" s="24">
        <v>7</v>
      </c>
      <c r="L3" s="24" t="s">
        <v>370</v>
      </c>
    </row>
    <row r="4" spans="1:12" x14ac:dyDescent="0.25">
      <c r="A4" s="103">
        <v>3</v>
      </c>
      <c r="B4" s="104" t="s">
        <v>286</v>
      </c>
      <c r="C4" s="105">
        <f>SUM(C5,C15,C45,C54,C57)</f>
        <v>3509597.68</v>
      </c>
      <c r="D4" s="105">
        <f>C4/7.5345</f>
        <v>465803.66049505607</v>
      </c>
      <c r="E4" s="105">
        <f>SUM(E5,E15,E45,E54)</f>
        <v>3140500.14</v>
      </c>
      <c r="F4" s="105">
        <f>E4/7.5345</f>
        <v>416815.99840732629</v>
      </c>
      <c r="G4" s="105">
        <f>SUM(H4-F4)</f>
        <v>100980.5515926737</v>
      </c>
      <c r="H4" s="105">
        <f>SUM(H5,H15,H45,H49,H54,H57)</f>
        <v>517796.55</v>
      </c>
      <c r="I4" s="105">
        <f>SUM(I5,I15,I45,I54)</f>
        <v>3092188.92</v>
      </c>
      <c r="J4" s="105">
        <f>I4/7.5345</f>
        <v>410403.99761098943</v>
      </c>
      <c r="K4" s="105">
        <v>3092188.92</v>
      </c>
      <c r="L4" s="105">
        <f>K4/7.5345</f>
        <v>410403.99761098943</v>
      </c>
    </row>
    <row r="5" spans="1:12" x14ac:dyDescent="0.25">
      <c r="A5" s="26">
        <v>31</v>
      </c>
      <c r="B5" s="54" t="s">
        <v>79</v>
      </c>
      <c r="C5" s="28">
        <v>2781576.68</v>
      </c>
      <c r="D5" s="132">
        <f t="shared" ref="D5:D66" si="0">C5/7.5345</f>
        <v>369178.66879023158</v>
      </c>
      <c r="E5" s="28">
        <f>SUM(E6,E10,E12)</f>
        <v>2497762.12</v>
      </c>
      <c r="F5" s="132">
        <f t="shared" ref="F5:F66" si="1">E5/7.5345</f>
        <v>331510.0033180702</v>
      </c>
      <c r="G5" s="132">
        <f t="shared" ref="G5:G68" si="2">SUM(H5-F5)</f>
        <v>80266.206681929762</v>
      </c>
      <c r="H5" s="105">
        <f>SUM(H6,H10,H12)</f>
        <v>411776.20999999996</v>
      </c>
      <c r="I5" s="28">
        <v>2454838.0499999998</v>
      </c>
      <c r="J5" s="132">
        <f>I5/7.5345</f>
        <v>325813.00019908417</v>
      </c>
      <c r="K5" s="28">
        <v>2454838.0499999998</v>
      </c>
      <c r="L5" s="132">
        <f>K5/7.5345</f>
        <v>325813.00019908417</v>
      </c>
    </row>
    <row r="6" spans="1:12" x14ac:dyDescent="0.25">
      <c r="A6" s="26">
        <v>311</v>
      </c>
      <c r="B6" s="54" t="s">
        <v>80</v>
      </c>
      <c r="C6" s="28">
        <v>2302164.9300000002</v>
      </c>
      <c r="D6" s="132">
        <f t="shared" si="0"/>
        <v>305549.79494326102</v>
      </c>
      <c r="E6" s="28">
        <f>SUM(E7:E9)</f>
        <v>2054605.37</v>
      </c>
      <c r="F6" s="132">
        <f t="shared" si="1"/>
        <v>272692.99489017186</v>
      </c>
      <c r="G6" s="132">
        <f t="shared" si="2"/>
        <v>68823.725109828112</v>
      </c>
      <c r="H6" s="105">
        <f>SUM(H7:H9)</f>
        <v>341516.72</v>
      </c>
      <c r="I6" s="28"/>
      <c r="J6" s="132"/>
      <c r="K6" s="28"/>
      <c r="L6" s="132"/>
    </row>
    <row r="7" spans="1:12" x14ac:dyDescent="0.25">
      <c r="A7" s="30">
        <v>3111</v>
      </c>
      <c r="B7" s="31" t="s">
        <v>81</v>
      </c>
      <c r="C7" s="32">
        <v>2250317.11</v>
      </c>
      <c r="D7" s="133">
        <f t="shared" si="0"/>
        <v>298668.40666268492</v>
      </c>
      <c r="E7" s="32">
        <v>2024595.45</v>
      </c>
      <c r="F7" s="133">
        <f t="shared" si="1"/>
        <v>268709.99402747361</v>
      </c>
      <c r="G7" s="132">
        <f t="shared" si="2"/>
        <v>65878.725972526358</v>
      </c>
      <c r="H7" s="145">
        <v>334588.71999999997</v>
      </c>
      <c r="I7" s="32"/>
      <c r="J7" s="132"/>
      <c r="K7" s="32"/>
      <c r="L7" s="132"/>
    </row>
    <row r="8" spans="1:12" x14ac:dyDescent="0.25">
      <c r="A8" s="30">
        <v>3113</v>
      </c>
      <c r="B8" s="31" t="s">
        <v>126</v>
      </c>
      <c r="C8" s="32">
        <v>46762.76</v>
      </c>
      <c r="D8" s="133">
        <f t="shared" si="0"/>
        <v>6206.4848364191384</v>
      </c>
      <c r="E8" s="32">
        <v>20004.099999999999</v>
      </c>
      <c r="F8" s="133">
        <f t="shared" si="1"/>
        <v>2655.0003318070208</v>
      </c>
      <c r="G8" s="132">
        <f t="shared" si="2"/>
        <v>2944.9996681929792</v>
      </c>
      <c r="H8" s="145">
        <v>5600</v>
      </c>
      <c r="I8" s="32"/>
      <c r="J8" s="132"/>
      <c r="K8" s="32"/>
      <c r="L8" s="132"/>
    </row>
    <row r="9" spans="1:12" x14ac:dyDescent="0.25">
      <c r="A9" s="30">
        <v>3114</v>
      </c>
      <c r="B9" s="31" t="s">
        <v>127</v>
      </c>
      <c r="C9" s="32">
        <v>5085.0600000000004</v>
      </c>
      <c r="D9" s="133">
        <f t="shared" si="0"/>
        <v>674.90344415687832</v>
      </c>
      <c r="E9" s="32">
        <v>10005.82</v>
      </c>
      <c r="F9" s="133">
        <f t="shared" si="1"/>
        <v>1328.0005308912334</v>
      </c>
      <c r="G9" s="132">
        <f t="shared" si="2"/>
        <v>-5.3089123343852407E-4</v>
      </c>
      <c r="H9" s="145">
        <v>1328</v>
      </c>
      <c r="I9" s="32"/>
      <c r="J9" s="132"/>
      <c r="K9" s="32"/>
      <c r="L9" s="132"/>
    </row>
    <row r="10" spans="1:12" x14ac:dyDescent="0.25">
      <c r="A10" s="26">
        <v>312</v>
      </c>
      <c r="B10" s="54" t="s">
        <v>82</v>
      </c>
      <c r="C10" s="28">
        <v>98298.54</v>
      </c>
      <c r="D10" s="132">
        <f t="shared" si="0"/>
        <v>13046.458291857454</v>
      </c>
      <c r="E10" s="28">
        <v>103606.93</v>
      </c>
      <c r="F10" s="132">
        <f t="shared" si="1"/>
        <v>13751.002720817571</v>
      </c>
      <c r="G10" s="132">
        <f t="shared" si="2"/>
        <v>1361.9972791824293</v>
      </c>
      <c r="H10" s="105">
        <v>15113</v>
      </c>
      <c r="I10" s="28"/>
      <c r="J10" s="132"/>
      <c r="K10" s="28"/>
      <c r="L10" s="132"/>
    </row>
    <row r="11" spans="1:12" x14ac:dyDescent="0.25">
      <c r="A11" s="30" t="s">
        <v>4</v>
      </c>
      <c r="B11" s="55" t="s">
        <v>82</v>
      </c>
      <c r="C11" s="32">
        <v>98298.54</v>
      </c>
      <c r="D11" s="133">
        <f t="shared" si="0"/>
        <v>13046.458291857454</v>
      </c>
      <c r="E11" s="32">
        <v>103606.93</v>
      </c>
      <c r="F11" s="133">
        <f t="shared" si="1"/>
        <v>13751.002720817571</v>
      </c>
      <c r="G11" s="132">
        <f t="shared" si="2"/>
        <v>1361.9972791824293</v>
      </c>
      <c r="H11" s="145">
        <v>15113</v>
      </c>
      <c r="I11" s="32"/>
      <c r="J11" s="132"/>
      <c r="K11" s="32"/>
      <c r="L11" s="132"/>
    </row>
    <row r="12" spans="1:12" x14ac:dyDescent="0.25">
      <c r="A12" s="26">
        <v>313</v>
      </c>
      <c r="B12" s="54" t="s">
        <v>83</v>
      </c>
      <c r="C12" s="28">
        <v>381113.21</v>
      </c>
      <c r="D12" s="132">
        <f t="shared" si="0"/>
        <v>50582.415555113148</v>
      </c>
      <c r="E12" s="28">
        <f>SUM(E13:E14)</f>
        <v>339549.82</v>
      </c>
      <c r="F12" s="132">
        <f t="shared" si="1"/>
        <v>45066.00570708076</v>
      </c>
      <c r="G12" s="132">
        <f t="shared" si="2"/>
        <v>10080.484292919238</v>
      </c>
      <c r="H12" s="105">
        <f>SUM(H13:H14)</f>
        <v>55146.49</v>
      </c>
      <c r="I12" s="28"/>
      <c r="J12" s="132"/>
      <c r="K12" s="28"/>
      <c r="L12" s="132"/>
    </row>
    <row r="13" spans="1:12" x14ac:dyDescent="0.25">
      <c r="A13" s="30">
        <v>3132</v>
      </c>
      <c r="B13" s="55" t="s">
        <v>84</v>
      </c>
      <c r="C13" s="32">
        <v>380979.28</v>
      </c>
      <c r="D13" s="133">
        <f t="shared" si="0"/>
        <v>50564.639989382173</v>
      </c>
      <c r="E13" s="32">
        <v>339052.51</v>
      </c>
      <c r="F13" s="133">
        <f t="shared" si="1"/>
        <v>45000.001327228085</v>
      </c>
      <c r="G13" s="132">
        <f t="shared" si="2"/>
        <v>10126.308672771913</v>
      </c>
      <c r="H13" s="145">
        <v>55126.31</v>
      </c>
      <c r="I13" s="32"/>
      <c r="J13" s="132"/>
      <c r="K13" s="32"/>
      <c r="L13" s="132"/>
    </row>
    <row r="14" spans="1:12" ht="26.4" x14ac:dyDescent="0.25">
      <c r="A14" s="30">
        <v>3133</v>
      </c>
      <c r="B14" s="55" t="s">
        <v>85</v>
      </c>
      <c r="C14" s="32">
        <v>133.93</v>
      </c>
      <c r="D14" s="133">
        <f t="shared" si="0"/>
        <v>17.775565730970868</v>
      </c>
      <c r="E14" s="32">
        <v>497.31</v>
      </c>
      <c r="F14" s="133">
        <f t="shared" si="1"/>
        <v>66.004379852677673</v>
      </c>
      <c r="G14" s="132">
        <f t="shared" si="2"/>
        <v>-45.824379852677673</v>
      </c>
      <c r="H14" s="145">
        <v>20.18</v>
      </c>
      <c r="I14" s="32"/>
      <c r="J14" s="132"/>
      <c r="K14" s="32"/>
      <c r="L14" s="132"/>
    </row>
    <row r="15" spans="1:12" x14ac:dyDescent="0.25">
      <c r="A15" s="26">
        <v>32</v>
      </c>
      <c r="B15" s="54" t="s">
        <v>86</v>
      </c>
      <c r="C15" s="28">
        <f>SUM(C16,C21,C28,C38)</f>
        <v>471363.44999999995</v>
      </c>
      <c r="D15" s="132">
        <f t="shared" si="0"/>
        <v>62560.680868007155</v>
      </c>
      <c r="E15" s="28">
        <f>SUM(E16,E21,E28,E38)</f>
        <v>394521.43999999994</v>
      </c>
      <c r="F15" s="132">
        <f t="shared" si="1"/>
        <v>52361.993496582378</v>
      </c>
      <c r="G15" s="132">
        <f t="shared" si="2"/>
        <v>24399.506503417622</v>
      </c>
      <c r="H15" s="105">
        <f>SUM(H16,H21,H28,H38)</f>
        <v>76761.5</v>
      </c>
      <c r="I15" s="28">
        <v>389134.29</v>
      </c>
      <c r="J15" s="132">
        <f>I15/7.5345</f>
        <v>51646.995819231532</v>
      </c>
      <c r="K15" s="28">
        <v>389134.29</v>
      </c>
      <c r="L15" s="132">
        <f>K15/7.5345</f>
        <v>51646.995819231532</v>
      </c>
    </row>
    <row r="16" spans="1:12" x14ac:dyDescent="0.25">
      <c r="A16" s="26">
        <v>321</v>
      </c>
      <c r="B16" s="54" t="s">
        <v>87</v>
      </c>
      <c r="C16" s="28">
        <f>SUM(C17:C19)</f>
        <v>169900.54</v>
      </c>
      <c r="D16" s="132">
        <f t="shared" si="0"/>
        <v>22549.676819961511</v>
      </c>
      <c r="E16" s="28">
        <f>SUM(E17:E20)</f>
        <v>113808.56</v>
      </c>
      <c r="F16" s="132">
        <f t="shared" si="1"/>
        <v>15104.991704824473</v>
      </c>
      <c r="G16" s="132">
        <f t="shared" si="2"/>
        <v>10382.008295175527</v>
      </c>
      <c r="H16" s="105">
        <f>SUM(H17:H20)</f>
        <v>25487</v>
      </c>
      <c r="I16" s="28"/>
      <c r="J16" s="132"/>
      <c r="K16" s="28"/>
      <c r="L16" s="132"/>
    </row>
    <row r="17" spans="1:12" x14ac:dyDescent="0.25">
      <c r="A17" s="30" t="s">
        <v>8</v>
      </c>
      <c r="B17" s="55" t="s">
        <v>88</v>
      </c>
      <c r="C17" s="32">
        <v>16619.29</v>
      </c>
      <c r="D17" s="133">
        <f t="shared" si="0"/>
        <v>2205.7588426571106</v>
      </c>
      <c r="E17" s="32">
        <v>6110.47</v>
      </c>
      <c r="F17" s="133">
        <f t="shared" si="1"/>
        <v>810.9987391333201</v>
      </c>
      <c r="G17" s="132">
        <f t="shared" si="2"/>
        <v>558.0012608666799</v>
      </c>
      <c r="H17" s="145">
        <v>1369</v>
      </c>
      <c r="I17" s="32"/>
      <c r="J17" s="132"/>
      <c r="K17" s="32"/>
      <c r="L17" s="132"/>
    </row>
    <row r="18" spans="1:12" ht="26.4" x14ac:dyDescent="0.25">
      <c r="A18" s="30" t="s">
        <v>7</v>
      </c>
      <c r="B18" s="55" t="s">
        <v>89</v>
      </c>
      <c r="C18" s="32">
        <v>152881.25</v>
      </c>
      <c r="D18" s="133">
        <f t="shared" si="0"/>
        <v>20290.828853938547</v>
      </c>
      <c r="E18" s="32">
        <v>106387.14</v>
      </c>
      <c r="F18" s="133">
        <f t="shared" si="1"/>
        <v>14120</v>
      </c>
      <c r="G18" s="132">
        <f t="shared" si="2"/>
        <v>9946</v>
      </c>
      <c r="H18" s="145">
        <v>24066</v>
      </c>
      <c r="I18" s="32"/>
      <c r="J18" s="132"/>
      <c r="K18" s="32"/>
      <c r="L18" s="132"/>
    </row>
    <row r="19" spans="1:12" x14ac:dyDescent="0.25">
      <c r="A19" s="30">
        <v>3213</v>
      </c>
      <c r="B19" s="55" t="s">
        <v>90</v>
      </c>
      <c r="C19" s="32">
        <v>400</v>
      </c>
      <c r="D19" s="133">
        <f t="shared" si="0"/>
        <v>53.089123365850419</v>
      </c>
      <c r="E19" s="32">
        <v>1107.53</v>
      </c>
      <c r="F19" s="133">
        <f t="shared" si="1"/>
        <v>146.99449200345077</v>
      </c>
      <c r="G19" s="132">
        <f t="shared" si="2"/>
        <v>-121.99449200345077</v>
      </c>
      <c r="H19" s="145">
        <v>25</v>
      </c>
      <c r="I19" s="32"/>
      <c r="J19" s="132"/>
      <c r="K19" s="32"/>
      <c r="L19" s="132"/>
    </row>
    <row r="20" spans="1:12" x14ac:dyDescent="0.25">
      <c r="A20" s="30">
        <v>3214</v>
      </c>
      <c r="B20" s="55" t="s">
        <v>211</v>
      </c>
      <c r="C20" s="32">
        <v>0</v>
      </c>
      <c r="D20" s="133">
        <f t="shared" si="0"/>
        <v>0</v>
      </c>
      <c r="E20" s="32">
        <v>203.42</v>
      </c>
      <c r="F20" s="133">
        <f t="shared" si="1"/>
        <v>26.998473687703228</v>
      </c>
      <c r="G20" s="132">
        <f t="shared" si="2"/>
        <v>1.5263122967716924E-3</v>
      </c>
      <c r="H20" s="145">
        <v>27</v>
      </c>
      <c r="I20" s="32"/>
      <c r="J20" s="132"/>
      <c r="K20" s="32"/>
      <c r="L20" s="132"/>
    </row>
    <row r="21" spans="1:12" x14ac:dyDescent="0.25">
      <c r="A21" s="26">
        <v>322</v>
      </c>
      <c r="B21" s="54" t="s">
        <v>91</v>
      </c>
      <c r="C21" s="28">
        <f>SUM(C22:C26)</f>
        <v>159443.18</v>
      </c>
      <c r="D21" s="132">
        <f t="shared" si="0"/>
        <v>21161.746632158734</v>
      </c>
      <c r="E21" s="28">
        <f>SUM(E22:E27)</f>
        <v>182560.9</v>
      </c>
      <c r="F21" s="132">
        <f t="shared" si="1"/>
        <v>24229.995354701703</v>
      </c>
      <c r="G21" s="132">
        <f t="shared" si="2"/>
        <v>11537.824645298297</v>
      </c>
      <c r="H21" s="105">
        <f>SUM(H22:H27)</f>
        <v>35767.82</v>
      </c>
      <c r="I21" s="28"/>
      <c r="J21" s="132"/>
      <c r="K21" s="28"/>
      <c r="L21" s="132"/>
    </row>
    <row r="22" spans="1:12" x14ac:dyDescent="0.25">
      <c r="A22" s="30" t="s">
        <v>44</v>
      </c>
      <c r="B22" s="55" t="s">
        <v>92</v>
      </c>
      <c r="C22" s="32">
        <v>25116.52</v>
      </c>
      <c r="D22" s="133">
        <f t="shared" si="0"/>
        <v>3333.5350720021233</v>
      </c>
      <c r="E22" s="32">
        <v>44822.71</v>
      </c>
      <c r="F22" s="133">
        <f t="shared" si="1"/>
        <v>5948.9959519543427</v>
      </c>
      <c r="G22" s="132">
        <f t="shared" si="2"/>
        <v>-20.175951954342963</v>
      </c>
      <c r="H22" s="145">
        <v>5928.82</v>
      </c>
      <c r="I22" s="32"/>
      <c r="J22" s="132"/>
      <c r="K22" s="32"/>
      <c r="L22" s="132"/>
    </row>
    <row r="23" spans="1:12" x14ac:dyDescent="0.25">
      <c r="A23" s="30">
        <v>3222</v>
      </c>
      <c r="B23" s="55" t="s">
        <v>93</v>
      </c>
      <c r="C23" s="32">
        <v>84858.42</v>
      </c>
      <c r="D23" s="133">
        <f t="shared" si="0"/>
        <v>11262.647820027871</v>
      </c>
      <c r="E23" s="32">
        <v>71005.14</v>
      </c>
      <c r="F23" s="133">
        <f t="shared" si="1"/>
        <v>9424.0015926736996</v>
      </c>
      <c r="G23" s="132">
        <f t="shared" si="2"/>
        <v>12165.9984073263</v>
      </c>
      <c r="H23" s="145">
        <v>21590</v>
      </c>
      <c r="I23" s="32"/>
      <c r="J23" s="132"/>
      <c r="K23" s="32"/>
      <c r="L23" s="132"/>
    </row>
    <row r="24" spans="1:12" x14ac:dyDescent="0.25">
      <c r="A24" s="30" t="s">
        <v>41</v>
      </c>
      <c r="B24" s="55" t="s">
        <v>94</v>
      </c>
      <c r="C24" s="32">
        <v>43264.23</v>
      </c>
      <c r="D24" s="133">
        <f t="shared" si="0"/>
        <v>5742.1501094963169</v>
      </c>
      <c r="E24" s="32">
        <v>60004.75</v>
      </c>
      <c r="F24" s="133">
        <f t="shared" si="1"/>
        <v>7963.9989382175327</v>
      </c>
      <c r="G24" s="132">
        <f t="shared" si="2"/>
        <v>1.0617824673317955E-3</v>
      </c>
      <c r="H24" s="145">
        <v>7964</v>
      </c>
      <c r="I24" s="32"/>
      <c r="J24" s="132"/>
      <c r="K24" s="32"/>
      <c r="L24" s="132"/>
    </row>
    <row r="25" spans="1:12" ht="26.4" x14ac:dyDescent="0.25">
      <c r="A25" s="30" t="s">
        <v>46</v>
      </c>
      <c r="B25" s="55" t="s">
        <v>95</v>
      </c>
      <c r="C25" s="32">
        <v>2533.33</v>
      </c>
      <c r="D25" s="133">
        <f t="shared" si="0"/>
        <v>336.23067224102459</v>
      </c>
      <c r="E25" s="32">
        <v>1559.62</v>
      </c>
      <c r="F25" s="133">
        <f t="shared" si="1"/>
        <v>206.99714645961905</v>
      </c>
      <c r="G25" s="132">
        <f t="shared" si="2"/>
        <v>-101.99714645961905</v>
      </c>
      <c r="H25" s="145">
        <v>105</v>
      </c>
      <c r="I25" s="32"/>
      <c r="J25" s="132"/>
      <c r="K25" s="32"/>
      <c r="L25" s="132"/>
    </row>
    <row r="26" spans="1:12" x14ac:dyDescent="0.25">
      <c r="A26" s="30">
        <v>3225</v>
      </c>
      <c r="B26" s="55" t="s">
        <v>96</v>
      </c>
      <c r="C26" s="32">
        <v>3670.68</v>
      </c>
      <c r="D26" s="133">
        <f t="shared" si="0"/>
        <v>487.1829583913995</v>
      </c>
      <c r="E26" s="32">
        <v>4121.38</v>
      </c>
      <c r="F26" s="133">
        <f t="shared" si="1"/>
        <v>547.00112814387148</v>
      </c>
      <c r="G26" s="132">
        <f t="shared" si="2"/>
        <v>-372.00112814387148</v>
      </c>
      <c r="H26" s="145">
        <v>175</v>
      </c>
      <c r="I26" s="32"/>
      <c r="J26" s="132"/>
      <c r="K26" s="32"/>
      <c r="L26" s="132"/>
    </row>
    <row r="27" spans="1:12" x14ac:dyDescent="0.25">
      <c r="A27" s="30">
        <v>3227</v>
      </c>
      <c r="B27" s="55" t="s">
        <v>97</v>
      </c>
      <c r="C27" s="32">
        <v>0</v>
      </c>
      <c r="D27" s="133">
        <f t="shared" si="0"/>
        <v>0</v>
      </c>
      <c r="E27" s="32">
        <v>1047.3</v>
      </c>
      <c r="F27" s="133">
        <f t="shared" si="1"/>
        <v>139.00059725263785</v>
      </c>
      <c r="G27" s="132">
        <f t="shared" si="2"/>
        <v>-134.00059725263785</v>
      </c>
      <c r="H27" s="145">
        <v>5</v>
      </c>
      <c r="I27" s="32"/>
      <c r="J27" s="132"/>
      <c r="K27" s="32"/>
      <c r="L27" s="132"/>
    </row>
    <row r="28" spans="1:12" x14ac:dyDescent="0.25">
      <c r="A28" s="26">
        <v>323</v>
      </c>
      <c r="B28" s="54" t="s">
        <v>98</v>
      </c>
      <c r="C28" s="28">
        <f>SUM(C29:C37)</f>
        <v>105765.18</v>
      </c>
      <c r="D28" s="132">
        <f t="shared" si="0"/>
        <v>14037.451722078438</v>
      </c>
      <c r="E28" s="28">
        <f>SUM(E29:E37)</f>
        <v>51875.06</v>
      </c>
      <c r="F28" s="132">
        <f t="shared" si="1"/>
        <v>6885.0036498772306</v>
      </c>
      <c r="G28" s="132">
        <f t="shared" si="2"/>
        <v>3225.5963501227679</v>
      </c>
      <c r="H28" s="105">
        <f>SUM(H29:H37)</f>
        <v>10110.599999999999</v>
      </c>
      <c r="I28" s="28"/>
      <c r="J28" s="132"/>
      <c r="K28" s="28"/>
      <c r="L28" s="132"/>
    </row>
    <row r="29" spans="1:12" x14ac:dyDescent="0.25">
      <c r="A29" s="30" t="s">
        <v>50</v>
      </c>
      <c r="B29" s="55" t="s">
        <v>99</v>
      </c>
      <c r="C29" s="32">
        <v>6801.14</v>
      </c>
      <c r="D29" s="133">
        <f t="shared" si="0"/>
        <v>902.6664012210498</v>
      </c>
      <c r="E29" s="32">
        <v>7052.29</v>
      </c>
      <c r="F29" s="133">
        <f t="shared" si="1"/>
        <v>935.99973455438317</v>
      </c>
      <c r="G29" s="132">
        <f t="shared" si="2"/>
        <v>909.00026544561683</v>
      </c>
      <c r="H29" s="145">
        <v>1845</v>
      </c>
      <c r="I29" s="32"/>
      <c r="J29" s="132"/>
      <c r="K29" s="32"/>
      <c r="L29" s="132"/>
    </row>
    <row r="30" spans="1:12" x14ac:dyDescent="0.25">
      <c r="A30" s="30" t="s">
        <v>22</v>
      </c>
      <c r="B30" s="55" t="s">
        <v>100</v>
      </c>
      <c r="C30" s="32">
        <v>49545.64</v>
      </c>
      <c r="D30" s="133">
        <f t="shared" si="0"/>
        <v>6575.8364855000327</v>
      </c>
      <c r="E30" s="32">
        <v>6057.74</v>
      </c>
      <c r="F30" s="133">
        <f t="shared" si="1"/>
        <v>804.00026544561672</v>
      </c>
      <c r="G30" s="132">
        <f t="shared" si="2"/>
        <v>2179.9797345543834</v>
      </c>
      <c r="H30" s="145">
        <v>2983.98</v>
      </c>
      <c r="I30" s="32"/>
      <c r="J30" s="132"/>
      <c r="K30" s="32"/>
      <c r="L30" s="132"/>
    </row>
    <row r="31" spans="1:12" x14ac:dyDescent="0.25">
      <c r="A31" s="30">
        <v>3233</v>
      </c>
      <c r="B31" s="55" t="s">
        <v>135</v>
      </c>
      <c r="C31" s="32">
        <v>4554</v>
      </c>
      <c r="D31" s="133">
        <f t="shared" si="0"/>
        <v>604.41966952020698</v>
      </c>
      <c r="E31" s="32">
        <v>52.74</v>
      </c>
      <c r="F31" s="133">
        <f t="shared" si="1"/>
        <v>6.999800915787378</v>
      </c>
      <c r="G31" s="132">
        <f t="shared" si="2"/>
        <v>-1.999800915787378</v>
      </c>
      <c r="H31" s="145">
        <v>5</v>
      </c>
      <c r="I31" s="32"/>
      <c r="J31" s="132"/>
      <c r="K31" s="32"/>
      <c r="L31" s="132"/>
    </row>
    <row r="32" spans="1:12" x14ac:dyDescent="0.25">
      <c r="A32" s="30" t="s">
        <v>39</v>
      </c>
      <c r="B32" s="55" t="s">
        <v>101</v>
      </c>
      <c r="C32" s="32">
        <v>9723.9</v>
      </c>
      <c r="D32" s="133">
        <f t="shared" si="0"/>
        <v>1290.5833167429821</v>
      </c>
      <c r="E32" s="32">
        <v>6652.97</v>
      </c>
      <c r="F32" s="133">
        <f t="shared" si="1"/>
        <v>883.00086269825465</v>
      </c>
      <c r="G32" s="132">
        <f t="shared" si="2"/>
        <v>-7.0008626982546502</v>
      </c>
      <c r="H32" s="145">
        <v>876</v>
      </c>
      <c r="I32" s="32"/>
      <c r="J32" s="132"/>
      <c r="K32" s="32"/>
      <c r="L32" s="132"/>
    </row>
    <row r="33" spans="1:12" x14ac:dyDescent="0.25">
      <c r="A33" s="30">
        <v>3235</v>
      </c>
      <c r="B33" s="55" t="s">
        <v>102</v>
      </c>
      <c r="C33" s="32">
        <v>4387.5</v>
      </c>
      <c r="D33" s="133">
        <f t="shared" si="0"/>
        <v>582.32132191917174</v>
      </c>
      <c r="E33" s="32">
        <v>97.95</v>
      </c>
      <c r="F33" s="133">
        <f t="shared" si="1"/>
        <v>13.000199084212621</v>
      </c>
      <c r="G33" s="132">
        <f t="shared" si="2"/>
        <v>736.99980091578743</v>
      </c>
      <c r="H33" s="145">
        <v>750</v>
      </c>
      <c r="I33" s="32"/>
      <c r="J33" s="132"/>
      <c r="K33" s="32"/>
      <c r="L33" s="132"/>
    </row>
    <row r="34" spans="1:12" x14ac:dyDescent="0.25">
      <c r="A34" s="30">
        <v>3236</v>
      </c>
      <c r="B34" s="55" t="s">
        <v>103</v>
      </c>
      <c r="C34" s="32">
        <v>14405</v>
      </c>
      <c r="D34" s="133">
        <f t="shared" si="0"/>
        <v>1911.8720552126881</v>
      </c>
      <c r="E34" s="32">
        <v>25263.18</v>
      </c>
      <c r="F34" s="133">
        <f t="shared" si="1"/>
        <v>3353.0001990842125</v>
      </c>
      <c r="G34" s="132">
        <f t="shared" si="2"/>
        <v>-1942.3801990842126</v>
      </c>
      <c r="H34" s="145">
        <v>1410.62</v>
      </c>
      <c r="I34" s="32"/>
      <c r="J34" s="132"/>
      <c r="K34" s="32"/>
      <c r="L34" s="132"/>
    </row>
    <row r="35" spans="1:12" x14ac:dyDescent="0.25">
      <c r="A35" s="30">
        <v>3237</v>
      </c>
      <c r="B35" s="55" t="s">
        <v>104</v>
      </c>
      <c r="C35" s="32">
        <v>6250</v>
      </c>
      <c r="D35" s="133">
        <f t="shared" si="0"/>
        <v>829.51755259141282</v>
      </c>
      <c r="E35" s="32">
        <v>444.54</v>
      </c>
      <c r="F35" s="133">
        <f t="shared" si="1"/>
        <v>59.000597252637867</v>
      </c>
      <c r="G35" s="132">
        <f t="shared" si="2"/>
        <v>-34.000597252637867</v>
      </c>
      <c r="H35" s="145">
        <v>25</v>
      </c>
      <c r="I35" s="32"/>
      <c r="J35" s="132"/>
      <c r="K35" s="32"/>
      <c r="L35" s="132"/>
    </row>
    <row r="36" spans="1:12" x14ac:dyDescent="0.25">
      <c r="A36" s="30" t="s">
        <v>26</v>
      </c>
      <c r="B36" s="55" t="s">
        <v>105</v>
      </c>
      <c r="C36" s="32">
        <v>9620</v>
      </c>
      <c r="D36" s="133">
        <f t="shared" si="0"/>
        <v>1276.7934169487025</v>
      </c>
      <c r="E36" s="32">
        <v>6050.21</v>
      </c>
      <c r="F36" s="133">
        <f t="shared" si="1"/>
        <v>803.00086269825465</v>
      </c>
      <c r="G36" s="132">
        <f t="shared" si="2"/>
        <v>1201.9991373017453</v>
      </c>
      <c r="H36" s="145">
        <v>2005</v>
      </c>
      <c r="I36" s="32"/>
      <c r="J36" s="132"/>
      <c r="K36" s="32"/>
      <c r="L36" s="132"/>
    </row>
    <row r="37" spans="1:12" x14ac:dyDescent="0.25">
      <c r="A37" s="30" t="s">
        <v>20</v>
      </c>
      <c r="B37" s="55" t="s">
        <v>106</v>
      </c>
      <c r="C37" s="32">
        <v>478</v>
      </c>
      <c r="D37" s="133">
        <f t="shared" si="0"/>
        <v>63.441502422191249</v>
      </c>
      <c r="E37" s="32">
        <v>203.44</v>
      </c>
      <c r="F37" s="133">
        <f t="shared" si="1"/>
        <v>27.001128143871522</v>
      </c>
      <c r="G37" s="132">
        <f t="shared" si="2"/>
        <v>182.99887185612849</v>
      </c>
      <c r="H37" s="145">
        <v>210</v>
      </c>
      <c r="I37" s="32"/>
      <c r="J37" s="132"/>
      <c r="K37" s="32"/>
      <c r="L37" s="132"/>
    </row>
    <row r="38" spans="1:12" x14ac:dyDescent="0.25">
      <c r="A38" s="26">
        <v>329</v>
      </c>
      <c r="B38" s="54" t="s">
        <v>107</v>
      </c>
      <c r="C38" s="28">
        <f>SUM(C39:C44)</f>
        <v>36254.550000000003</v>
      </c>
      <c r="D38" s="132">
        <f t="shared" si="0"/>
        <v>4811.805693808481</v>
      </c>
      <c r="E38" s="28">
        <f>SUM(E39:E44)</f>
        <v>46276.92</v>
      </c>
      <c r="F38" s="132">
        <f t="shared" si="1"/>
        <v>6142.0027871789762</v>
      </c>
      <c r="G38" s="132">
        <f t="shared" si="2"/>
        <v>-745.92278717897625</v>
      </c>
      <c r="H38" s="105">
        <f>SUM(H39:H44)</f>
        <v>5396.08</v>
      </c>
      <c r="I38" s="28"/>
      <c r="J38" s="132"/>
      <c r="K38" s="28"/>
      <c r="L38" s="132"/>
    </row>
    <row r="39" spans="1:12" x14ac:dyDescent="0.25">
      <c r="A39" s="30">
        <v>3292</v>
      </c>
      <c r="B39" s="55" t="s">
        <v>108</v>
      </c>
      <c r="C39" s="32">
        <v>4461.37</v>
      </c>
      <c r="D39" s="133">
        <f t="shared" si="0"/>
        <v>592.12555577676017</v>
      </c>
      <c r="E39" s="32">
        <v>4498.1000000000004</v>
      </c>
      <c r="F39" s="133">
        <f t="shared" si="1"/>
        <v>597.00046452982951</v>
      </c>
      <c r="G39" s="132">
        <f t="shared" si="2"/>
        <v>2.6895354701705401</v>
      </c>
      <c r="H39" s="145">
        <v>599.69000000000005</v>
      </c>
      <c r="I39" s="32"/>
      <c r="J39" s="132"/>
      <c r="K39" s="32"/>
      <c r="L39" s="132"/>
    </row>
    <row r="40" spans="1:12" x14ac:dyDescent="0.25">
      <c r="A40" s="30" t="s">
        <v>125</v>
      </c>
      <c r="B40" s="55" t="s">
        <v>109</v>
      </c>
      <c r="C40" s="32">
        <v>0</v>
      </c>
      <c r="D40" s="133">
        <f t="shared" si="0"/>
        <v>0</v>
      </c>
      <c r="E40" s="32">
        <v>301.38</v>
      </c>
      <c r="F40" s="133">
        <f t="shared" si="1"/>
        <v>40</v>
      </c>
      <c r="G40" s="132">
        <f t="shared" si="2"/>
        <v>-40</v>
      </c>
      <c r="H40" s="145">
        <v>0</v>
      </c>
      <c r="I40" s="32"/>
      <c r="J40" s="132"/>
      <c r="K40" s="32"/>
      <c r="L40" s="132"/>
    </row>
    <row r="41" spans="1:12" x14ac:dyDescent="0.25">
      <c r="A41" s="30">
        <v>3294</v>
      </c>
      <c r="B41" s="55" t="s">
        <v>110</v>
      </c>
      <c r="C41" s="32">
        <v>1200</v>
      </c>
      <c r="D41" s="133">
        <f t="shared" si="0"/>
        <v>159.26737009755126</v>
      </c>
      <c r="E41" s="32">
        <v>1002.1</v>
      </c>
      <c r="F41" s="133">
        <f t="shared" si="1"/>
        <v>133.00152631229676</v>
      </c>
      <c r="G41" s="132">
        <f t="shared" si="2"/>
        <v>-1.5263122967610343E-3</v>
      </c>
      <c r="H41" s="145">
        <v>133</v>
      </c>
      <c r="I41" s="32"/>
      <c r="J41" s="132"/>
      <c r="K41" s="32"/>
      <c r="L41" s="132"/>
    </row>
    <row r="42" spans="1:12" x14ac:dyDescent="0.25">
      <c r="A42" s="30">
        <v>3295</v>
      </c>
      <c r="B42" s="55" t="s">
        <v>111</v>
      </c>
      <c r="C42" s="32">
        <v>13302.5</v>
      </c>
      <c r="D42" s="133">
        <f t="shared" si="0"/>
        <v>1765.545158935563</v>
      </c>
      <c r="E42" s="32">
        <v>12507.28</v>
      </c>
      <c r="F42" s="133">
        <f t="shared" si="1"/>
        <v>1660.0013272280842</v>
      </c>
      <c r="G42" s="132">
        <f t="shared" si="2"/>
        <v>4.4286727719158989</v>
      </c>
      <c r="H42" s="145">
        <v>1664.43</v>
      </c>
      <c r="I42" s="32"/>
      <c r="J42" s="132"/>
      <c r="K42" s="32"/>
      <c r="L42" s="132"/>
    </row>
    <row r="43" spans="1:12" x14ac:dyDescent="0.25">
      <c r="A43" s="30">
        <v>3296</v>
      </c>
      <c r="B43" s="55" t="s">
        <v>212</v>
      </c>
      <c r="C43" s="32">
        <v>3812.5</v>
      </c>
      <c r="D43" s="133">
        <f t="shared" si="0"/>
        <v>506.00570708076179</v>
      </c>
      <c r="E43" s="32">
        <v>12002.46</v>
      </c>
      <c r="F43" s="133">
        <f t="shared" si="1"/>
        <v>1593.0001990842125</v>
      </c>
      <c r="G43" s="132">
        <f t="shared" si="2"/>
        <v>-1004.0401990842124</v>
      </c>
      <c r="H43" s="145">
        <v>588.96</v>
      </c>
      <c r="I43" s="32"/>
      <c r="J43" s="132"/>
      <c r="K43" s="32"/>
      <c r="L43" s="132"/>
    </row>
    <row r="44" spans="1:12" x14ac:dyDescent="0.25">
      <c r="A44" s="30" t="s">
        <v>17</v>
      </c>
      <c r="B44" s="55" t="s">
        <v>107</v>
      </c>
      <c r="C44" s="32">
        <v>13478.18</v>
      </c>
      <c r="D44" s="133">
        <f t="shared" si="0"/>
        <v>1788.8619019178445</v>
      </c>
      <c r="E44" s="32">
        <v>15965.6</v>
      </c>
      <c r="F44" s="133">
        <f t="shared" si="1"/>
        <v>2118.9992700245534</v>
      </c>
      <c r="G44" s="132">
        <f t="shared" si="2"/>
        <v>291.00072997544657</v>
      </c>
      <c r="H44" s="145">
        <v>2410</v>
      </c>
      <c r="I44" s="32"/>
      <c r="J44" s="132"/>
      <c r="K44" s="32"/>
      <c r="L44" s="132"/>
    </row>
    <row r="45" spans="1:12" x14ac:dyDescent="0.25">
      <c r="A45" s="26">
        <v>34</v>
      </c>
      <c r="B45" s="54" t="s">
        <v>112</v>
      </c>
      <c r="C45" s="28">
        <v>8937.35</v>
      </c>
      <c r="D45" s="132">
        <f t="shared" si="0"/>
        <v>1186.1901917844582</v>
      </c>
      <c r="E45" s="28">
        <f>SUM(E46)</f>
        <v>12040.14</v>
      </c>
      <c r="F45" s="132">
        <f t="shared" si="1"/>
        <v>1598.0011945052756</v>
      </c>
      <c r="G45" s="132">
        <f t="shared" si="2"/>
        <v>-522.92119450527571</v>
      </c>
      <c r="H45" s="105">
        <f>SUM(H46)</f>
        <v>1075.08</v>
      </c>
      <c r="I45" s="28">
        <v>12040.14</v>
      </c>
      <c r="J45" s="132">
        <f>I45/7.5345</f>
        <v>1598.0011945052756</v>
      </c>
      <c r="K45" s="28">
        <v>12040.14</v>
      </c>
      <c r="L45" s="132">
        <f>K45/7.5345</f>
        <v>1598.0011945052756</v>
      </c>
    </row>
    <row r="46" spans="1:12" x14ac:dyDescent="0.25">
      <c r="A46" s="26">
        <v>343</v>
      </c>
      <c r="B46" s="54" t="s">
        <v>113</v>
      </c>
      <c r="C46" s="28">
        <v>8937.35</v>
      </c>
      <c r="D46" s="132">
        <f t="shared" si="0"/>
        <v>1186.1901917844582</v>
      </c>
      <c r="E46" s="28">
        <f>SUM(E47:E48)</f>
        <v>12040.14</v>
      </c>
      <c r="F46" s="132">
        <f t="shared" si="1"/>
        <v>1598.0011945052756</v>
      </c>
      <c r="G46" s="132">
        <f t="shared" si="2"/>
        <v>-522.92119450527571</v>
      </c>
      <c r="H46" s="105">
        <f>SUM(H47:H48)</f>
        <v>1075.08</v>
      </c>
      <c r="I46" s="28"/>
      <c r="J46" s="132"/>
      <c r="K46" s="28"/>
      <c r="L46" s="132"/>
    </row>
    <row r="47" spans="1:12" x14ac:dyDescent="0.25">
      <c r="A47" s="30" t="s">
        <v>31</v>
      </c>
      <c r="B47" s="55" t="s">
        <v>114</v>
      </c>
      <c r="C47" s="32">
        <v>6023.09</v>
      </c>
      <c r="D47" s="133">
        <f t="shared" si="0"/>
        <v>799.40142013405</v>
      </c>
      <c r="E47" s="32">
        <v>4038.5</v>
      </c>
      <c r="F47" s="133">
        <f t="shared" si="1"/>
        <v>536.00106178246733</v>
      </c>
      <c r="G47" s="132">
        <f t="shared" si="2"/>
        <v>18.998938217532668</v>
      </c>
      <c r="H47" s="145">
        <v>555</v>
      </c>
      <c r="I47" s="32"/>
      <c r="J47" s="132"/>
      <c r="K47" s="32"/>
      <c r="L47" s="132"/>
    </row>
    <row r="48" spans="1:12" x14ac:dyDescent="0.25">
      <c r="A48" s="30">
        <v>3433</v>
      </c>
      <c r="B48" s="55" t="s">
        <v>213</v>
      </c>
      <c r="C48" s="32">
        <v>2914.26</v>
      </c>
      <c r="D48" s="133">
        <f t="shared" si="0"/>
        <v>386.78877165040814</v>
      </c>
      <c r="E48" s="32">
        <v>8001.64</v>
      </c>
      <c r="F48" s="133">
        <f t="shared" si="1"/>
        <v>1062.0001327228083</v>
      </c>
      <c r="G48" s="132">
        <f t="shared" si="2"/>
        <v>-541.92013272280826</v>
      </c>
      <c r="H48" s="145">
        <v>520.08000000000004</v>
      </c>
      <c r="I48" s="32"/>
      <c r="J48" s="132"/>
      <c r="K48" s="32"/>
      <c r="L48" s="132"/>
    </row>
    <row r="49" spans="1:12" ht="26.4" x14ac:dyDescent="0.25">
      <c r="A49" s="26">
        <v>36</v>
      </c>
      <c r="B49" s="54" t="s">
        <v>128</v>
      </c>
      <c r="C49" s="28">
        <v>0</v>
      </c>
      <c r="D49" s="132">
        <f t="shared" si="0"/>
        <v>0</v>
      </c>
      <c r="E49" s="28">
        <v>0</v>
      </c>
      <c r="F49" s="132">
        <f t="shared" si="1"/>
        <v>0</v>
      </c>
      <c r="G49" s="132">
        <f t="shared" si="2"/>
        <v>75</v>
      </c>
      <c r="H49" s="105">
        <v>75</v>
      </c>
      <c r="I49" s="28">
        <v>0</v>
      </c>
      <c r="J49" s="132">
        <f>I49/7.5345</f>
        <v>0</v>
      </c>
      <c r="K49" s="28">
        <v>0</v>
      </c>
      <c r="L49" s="132">
        <f>K49/7.5345</f>
        <v>0</v>
      </c>
    </row>
    <row r="50" spans="1:12" ht="26.4" x14ac:dyDescent="0.25">
      <c r="A50" s="26">
        <v>366</v>
      </c>
      <c r="B50" s="54" t="s">
        <v>128</v>
      </c>
      <c r="C50" s="28">
        <v>0</v>
      </c>
      <c r="D50" s="132">
        <f t="shared" si="0"/>
        <v>0</v>
      </c>
      <c r="E50" s="28">
        <v>0</v>
      </c>
      <c r="F50" s="132">
        <f t="shared" si="1"/>
        <v>0</v>
      </c>
      <c r="G50" s="132">
        <f t="shared" si="2"/>
        <v>0</v>
      </c>
      <c r="H50" s="105">
        <v>0</v>
      </c>
      <c r="I50" s="28"/>
      <c r="J50" s="132"/>
      <c r="K50" s="28"/>
      <c r="L50" s="132"/>
    </row>
    <row r="51" spans="1:12" ht="26.4" x14ac:dyDescent="0.25">
      <c r="A51" s="30">
        <v>3661</v>
      </c>
      <c r="B51" s="55" t="s">
        <v>128</v>
      </c>
      <c r="C51" s="32">
        <v>0</v>
      </c>
      <c r="D51" s="133">
        <f t="shared" si="0"/>
        <v>0</v>
      </c>
      <c r="E51" s="32">
        <v>0</v>
      </c>
      <c r="F51" s="133">
        <f t="shared" si="1"/>
        <v>0</v>
      </c>
      <c r="G51" s="132">
        <f t="shared" si="2"/>
        <v>0</v>
      </c>
      <c r="H51" s="145">
        <v>0</v>
      </c>
      <c r="I51" s="32"/>
      <c r="J51" s="132"/>
      <c r="K51" s="32"/>
      <c r="L51" s="132"/>
    </row>
    <row r="52" spans="1:12" ht="26.4" x14ac:dyDescent="0.25">
      <c r="A52" s="26">
        <v>369</v>
      </c>
      <c r="B52" s="54" t="s">
        <v>129</v>
      </c>
      <c r="C52" s="28">
        <v>0</v>
      </c>
      <c r="D52" s="132">
        <f t="shared" si="0"/>
        <v>0</v>
      </c>
      <c r="E52" s="28">
        <v>0</v>
      </c>
      <c r="F52" s="132">
        <f t="shared" si="1"/>
        <v>0</v>
      </c>
      <c r="G52" s="132">
        <f t="shared" si="2"/>
        <v>75</v>
      </c>
      <c r="H52" s="105">
        <v>75</v>
      </c>
      <c r="I52" s="28"/>
      <c r="J52" s="132"/>
      <c r="K52" s="28"/>
      <c r="L52" s="132"/>
    </row>
    <row r="53" spans="1:12" ht="26.4" x14ac:dyDescent="0.25">
      <c r="A53" s="30">
        <v>3691</v>
      </c>
      <c r="B53" s="55" t="s">
        <v>129</v>
      </c>
      <c r="C53" s="32">
        <v>0</v>
      </c>
      <c r="D53" s="133">
        <f t="shared" si="0"/>
        <v>0</v>
      </c>
      <c r="E53" s="32">
        <v>0</v>
      </c>
      <c r="F53" s="133">
        <f t="shared" si="1"/>
        <v>0</v>
      </c>
      <c r="G53" s="132">
        <f t="shared" si="2"/>
        <v>75</v>
      </c>
      <c r="H53" s="145">
        <v>75</v>
      </c>
      <c r="I53" s="32"/>
      <c r="J53" s="132"/>
      <c r="K53" s="32"/>
      <c r="L53" s="132"/>
    </row>
    <row r="54" spans="1:12" ht="26.4" x14ac:dyDescent="0.25">
      <c r="A54" s="26">
        <v>37</v>
      </c>
      <c r="B54" s="54" t="s">
        <v>130</v>
      </c>
      <c r="C54" s="28">
        <v>244386.87</v>
      </c>
      <c r="D54" s="132">
        <f t="shared" si="0"/>
        <v>32435.711726060123</v>
      </c>
      <c r="E54" s="28">
        <v>236176.44</v>
      </c>
      <c r="F54" s="132">
        <f t="shared" si="1"/>
        <v>31346.000398168424</v>
      </c>
      <c r="G54" s="132">
        <f t="shared" si="2"/>
        <v>-3357.6603981684239</v>
      </c>
      <c r="H54" s="105">
        <v>27988.34</v>
      </c>
      <c r="I54" s="28">
        <v>236176.44</v>
      </c>
      <c r="J54" s="132">
        <f>I54/7.5345</f>
        <v>31346.000398168424</v>
      </c>
      <c r="K54" s="28">
        <v>236176.44</v>
      </c>
      <c r="L54" s="132">
        <f>K54/7.5345</f>
        <v>31346.000398168424</v>
      </c>
    </row>
    <row r="55" spans="1:12" ht="26.4" x14ac:dyDescent="0.25">
      <c r="A55" s="26">
        <v>372</v>
      </c>
      <c r="B55" s="54" t="s">
        <v>130</v>
      </c>
      <c r="C55" s="28">
        <v>244386.87</v>
      </c>
      <c r="D55" s="132">
        <f t="shared" si="0"/>
        <v>32435.711726060123</v>
      </c>
      <c r="E55" s="28">
        <v>236176.44</v>
      </c>
      <c r="F55" s="132">
        <f t="shared" si="1"/>
        <v>31346.000398168424</v>
      </c>
      <c r="G55" s="132">
        <f t="shared" si="2"/>
        <v>-3357.6603981684239</v>
      </c>
      <c r="H55" s="105">
        <v>27988.34</v>
      </c>
      <c r="I55" s="28"/>
      <c r="J55" s="132"/>
      <c r="K55" s="28"/>
      <c r="L55" s="132"/>
    </row>
    <row r="56" spans="1:12" ht="26.4" x14ac:dyDescent="0.25">
      <c r="A56" s="30">
        <v>3722</v>
      </c>
      <c r="B56" s="55" t="s">
        <v>130</v>
      </c>
      <c r="C56" s="32">
        <v>244386.87</v>
      </c>
      <c r="D56" s="133">
        <f t="shared" si="0"/>
        <v>32435.711726060123</v>
      </c>
      <c r="E56" s="32">
        <v>236176.44</v>
      </c>
      <c r="F56" s="133">
        <f t="shared" si="1"/>
        <v>31346.000398168424</v>
      </c>
      <c r="G56" s="132">
        <f t="shared" si="2"/>
        <v>-3357.6603981684239</v>
      </c>
      <c r="H56" s="145">
        <v>27988.34</v>
      </c>
      <c r="I56" s="32"/>
      <c r="J56" s="132"/>
      <c r="K56" s="32"/>
      <c r="L56" s="132"/>
    </row>
    <row r="57" spans="1:12" x14ac:dyDescent="0.25">
      <c r="A57" s="26">
        <v>38</v>
      </c>
      <c r="B57" s="54" t="s">
        <v>272</v>
      </c>
      <c r="C57" s="28">
        <v>3333.33</v>
      </c>
      <c r="D57" s="132">
        <f t="shared" si="0"/>
        <v>442.40891897272542</v>
      </c>
      <c r="E57" s="28">
        <v>0</v>
      </c>
      <c r="F57" s="132">
        <f t="shared" si="1"/>
        <v>0</v>
      </c>
      <c r="G57" s="132">
        <f t="shared" si="2"/>
        <v>120.42</v>
      </c>
      <c r="H57" s="105">
        <v>120.42</v>
      </c>
      <c r="I57" s="28">
        <v>0</v>
      </c>
      <c r="J57" s="132">
        <f>I57/7.5345</f>
        <v>0</v>
      </c>
      <c r="K57" s="28">
        <v>0</v>
      </c>
      <c r="L57" s="132">
        <f>K57/7.5345</f>
        <v>0</v>
      </c>
    </row>
    <row r="58" spans="1:12" x14ac:dyDescent="0.25">
      <c r="A58" s="26">
        <v>381</v>
      </c>
      <c r="B58" s="54" t="s">
        <v>270</v>
      </c>
      <c r="C58" s="28">
        <v>0</v>
      </c>
      <c r="D58" s="132">
        <f t="shared" si="0"/>
        <v>0</v>
      </c>
      <c r="E58" s="28">
        <v>0</v>
      </c>
      <c r="F58" s="132">
        <f t="shared" si="1"/>
        <v>0</v>
      </c>
      <c r="G58" s="132">
        <f t="shared" si="2"/>
        <v>120.42</v>
      </c>
      <c r="H58" s="105">
        <v>120.42</v>
      </c>
      <c r="I58" s="28"/>
      <c r="J58" s="132"/>
      <c r="K58" s="28"/>
      <c r="L58" s="132"/>
    </row>
    <row r="59" spans="1:12" x14ac:dyDescent="0.25">
      <c r="A59" s="30">
        <v>3812</v>
      </c>
      <c r="B59" s="55" t="s">
        <v>271</v>
      </c>
      <c r="C59" s="32">
        <v>0</v>
      </c>
      <c r="D59" s="133">
        <f t="shared" si="0"/>
        <v>0</v>
      </c>
      <c r="E59" s="32">
        <v>0</v>
      </c>
      <c r="F59" s="133">
        <f t="shared" si="1"/>
        <v>0</v>
      </c>
      <c r="G59" s="132">
        <f t="shared" si="2"/>
        <v>120.42</v>
      </c>
      <c r="H59" s="145">
        <v>120.42</v>
      </c>
      <c r="I59" s="32"/>
      <c r="J59" s="132"/>
      <c r="K59" s="32"/>
      <c r="L59" s="132"/>
    </row>
    <row r="60" spans="1:12" x14ac:dyDescent="0.25">
      <c r="A60" s="30">
        <v>383</v>
      </c>
      <c r="B60" s="55" t="s">
        <v>273</v>
      </c>
      <c r="C60" s="32">
        <v>3333.33</v>
      </c>
      <c r="D60" s="133">
        <f t="shared" si="0"/>
        <v>442.40891897272542</v>
      </c>
      <c r="E60" s="32">
        <v>0</v>
      </c>
      <c r="F60" s="133">
        <f t="shared" si="1"/>
        <v>0</v>
      </c>
      <c r="G60" s="132">
        <f t="shared" si="2"/>
        <v>0</v>
      </c>
      <c r="H60" s="145">
        <v>0</v>
      </c>
      <c r="I60" s="32"/>
      <c r="J60" s="132"/>
      <c r="K60" s="32"/>
      <c r="L60" s="132"/>
    </row>
    <row r="61" spans="1:12" x14ac:dyDescent="0.25">
      <c r="A61" s="103">
        <v>4</v>
      </c>
      <c r="B61" s="104" t="s">
        <v>132</v>
      </c>
      <c r="C61" s="105">
        <v>19738.150000000001</v>
      </c>
      <c r="D61" s="105">
        <f t="shared" si="0"/>
        <v>2619.7027009091512</v>
      </c>
      <c r="E61" s="105">
        <f>SUM(E66)</f>
        <v>26197.49</v>
      </c>
      <c r="F61" s="105">
        <f t="shared" si="1"/>
        <v>3477.0044462140818</v>
      </c>
      <c r="G61" s="105">
        <f t="shared" si="2"/>
        <v>466.58555378591836</v>
      </c>
      <c r="H61" s="105">
        <f>SUM(H66)</f>
        <v>3943.59</v>
      </c>
      <c r="I61" s="105">
        <v>24539.9</v>
      </c>
      <c r="J61" s="105">
        <f>I61/7.5345</f>
        <v>3257.0044462140818</v>
      </c>
      <c r="K61" s="105">
        <v>24539.9</v>
      </c>
      <c r="L61" s="105">
        <f>K61/7.5345</f>
        <v>3257.0044462140818</v>
      </c>
    </row>
    <row r="62" spans="1:12" ht="26.4" x14ac:dyDescent="0.25">
      <c r="A62" s="26">
        <v>41</v>
      </c>
      <c r="B62" s="54" t="s">
        <v>156</v>
      </c>
      <c r="C62" s="28">
        <v>0</v>
      </c>
      <c r="D62" s="132">
        <f t="shared" si="0"/>
        <v>0</v>
      </c>
      <c r="E62" s="28">
        <v>0</v>
      </c>
      <c r="F62" s="132">
        <f t="shared" si="1"/>
        <v>0</v>
      </c>
      <c r="G62" s="132">
        <f t="shared" si="2"/>
        <v>0</v>
      </c>
      <c r="H62" s="105">
        <v>0</v>
      </c>
      <c r="I62" s="28">
        <v>0</v>
      </c>
      <c r="J62" s="132">
        <f>I62/7.5345</f>
        <v>0</v>
      </c>
      <c r="K62" s="28">
        <v>0</v>
      </c>
      <c r="L62" s="132">
        <f>K62/7.5345</f>
        <v>0</v>
      </c>
    </row>
    <row r="63" spans="1:12" x14ac:dyDescent="0.25">
      <c r="A63" s="26">
        <v>412</v>
      </c>
      <c r="B63" s="54" t="s">
        <v>133</v>
      </c>
      <c r="C63" s="28">
        <v>0</v>
      </c>
      <c r="D63" s="132">
        <f t="shared" si="0"/>
        <v>0</v>
      </c>
      <c r="E63" s="28">
        <v>0</v>
      </c>
      <c r="F63" s="132">
        <f t="shared" si="1"/>
        <v>0</v>
      </c>
      <c r="G63" s="132">
        <f t="shared" si="2"/>
        <v>0</v>
      </c>
      <c r="H63" s="105">
        <v>0</v>
      </c>
      <c r="I63" s="28"/>
      <c r="J63" s="132"/>
      <c r="K63" s="28"/>
      <c r="L63" s="132"/>
    </row>
    <row r="64" spans="1:12" x14ac:dyDescent="0.25">
      <c r="A64" s="30">
        <v>4121</v>
      </c>
      <c r="B64" s="55" t="s">
        <v>133</v>
      </c>
      <c r="C64" s="32">
        <v>0</v>
      </c>
      <c r="D64" s="133">
        <f t="shared" si="0"/>
        <v>0</v>
      </c>
      <c r="E64" s="32"/>
      <c r="F64" s="133"/>
      <c r="G64" s="132">
        <f t="shared" si="2"/>
        <v>0</v>
      </c>
      <c r="H64" s="145">
        <v>0</v>
      </c>
      <c r="I64" s="32"/>
      <c r="J64" s="132"/>
      <c r="K64" s="32"/>
      <c r="L64" s="132"/>
    </row>
    <row r="65" spans="1:12" x14ac:dyDescent="0.25">
      <c r="A65" s="30">
        <v>4126</v>
      </c>
      <c r="B65" s="55" t="s">
        <v>214</v>
      </c>
      <c r="C65" s="32">
        <v>0</v>
      </c>
      <c r="D65" s="133">
        <f t="shared" si="0"/>
        <v>0</v>
      </c>
      <c r="E65" s="32"/>
      <c r="F65" s="133"/>
      <c r="G65" s="132">
        <f t="shared" si="2"/>
        <v>0</v>
      </c>
      <c r="H65" s="145">
        <v>0</v>
      </c>
      <c r="I65" s="32"/>
      <c r="J65" s="132"/>
      <c r="K65" s="32"/>
      <c r="L65" s="132"/>
    </row>
    <row r="66" spans="1:12" ht="26.4" x14ac:dyDescent="0.25">
      <c r="A66" s="26">
        <v>42</v>
      </c>
      <c r="B66" s="54" t="s">
        <v>115</v>
      </c>
      <c r="C66" s="28">
        <v>19738.150000000001</v>
      </c>
      <c r="D66" s="132">
        <f t="shared" si="0"/>
        <v>2619.7027009091512</v>
      </c>
      <c r="E66" s="28">
        <f>SUM(E67,E75)</f>
        <v>26197.49</v>
      </c>
      <c r="F66" s="132">
        <f t="shared" si="1"/>
        <v>3477.0044462140818</v>
      </c>
      <c r="G66" s="132">
        <f t="shared" si="2"/>
        <v>466.58555378591836</v>
      </c>
      <c r="H66" s="105">
        <f>SUM(H67,H75)</f>
        <v>3943.59</v>
      </c>
      <c r="I66" s="28">
        <v>24539.9</v>
      </c>
      <c r="J66" s="132">
        <f>I66/7.5345</f>
        <v>3257.0044462140818</v>
      </c>
      <c r="K66" s="28">
        <v>24539.9</v>
      </c>
      <c r="L66" s="132">
        <f>K66/7.5345</f>
        <v>3257.0044462140818</v>
      </c>
    </row>
    <row r="67" spans="1:12" x14ac:dyDescent="0.25">
      <c r="A67" s="26">
        <v>422</v>
      </c>
      <c r="B67" s="54" t="s">
        <v>116</v>
      </c>
      <c r="C67" s="28">
        <v>250</v>
      </c>
      <c r="D67" s="132">
        <f t="shared" ref="D67:D84" si="3">C67/7.5345</f>
        <v>33.180702103656515</v>
      </c>
      <c r="E67" s="28">
        <v>0</v>
      </c>
      <c r="F67" s="132">
        <f>E67/7.5345</f>
        <v>0</v>
      </c>
      <c r="G67" s="132">
        <f t="shared" si="2"/>
        <v>468.59</v>
      </c>
      <c r="H67" s="105">
        <v>468.59</v>
      </c>
      <c r="I67" s="28"/>
      <c r="J67" s="132"/>
      <c r="K67" s="28"/>
      <c r="L67" s="132"/>
    </row>
    <row r="68" spans="1:12" x14ac:dyDescent="0.25">
      <c r="A68" s="30" t="s">
        <v>24</v>
      </c>
      <c r="B68" s="55" t="s">
        <v>117</v>
      </c>
      <c r="C68" s="32">
        <v>250</v>
      </c>
      <c r="D68" s="133">
        <f t="shared" si="3"/>
        <v>33.180702103656515</v>
      </c>
      <c r="E68" s="32"/>
      <c r="F68" s="133"/>
      <c r="G68" s="132">
        <f t="shared" si="2"/>
        <v>0</v>
      </c>
      <c r="H68" s="145">
        <v>0</v>
      </c>
      <c r="I68" s="32"/>
      <c r="J68" s="132"/>
      <c r="K68" s="32"/>
      <c r="L68" s="132"/>
    </row>
    <row r="69" spans="1:12" x14ac:dyDescent="0.25">
      <c r="A69" s="30">
        <v>4222</v>
      </c>
      <c r="B69" s="55" t="s">
        <v>118</v>
      </c>
      <c r="C69" s="32">
        <v>0</v>
      </c>
      <c r="D69" s="133">
        <f t="shared" si="3"/>
        <v>0</v>
      </c>
      <c r="E69" s="32"/>
      <c r="F69" s="133"/>
      <c r="G69" s="132">
        <f t="shared" ref="G69:G84" si="4">SUM(H69-F69)</f>
        <v>0</v>
      </c>
      <c r="H69" s="145">
        <v>0</v>
      </c>
      <c r="I69" s="32"/>
      <c r="J69" s="132"/>
      <c r="K69" s="32"/>
      <c r="L69" s="132"/>
    </row>
    <row r="70" spans="1:12" x14ac:dyDescent="0.25">
      <c r="A70" s="30">
        <v>4223</v>
      </c>
      <c r="B70" s="55" t="s">
        <v>119</v>
      </c>
      <c r="C70" s="32">
        <v>0</v>
      </c>
      <c r="D70" s="133">
        <f t="shared" si="3"/>
        <v>0</v>
      </c>
      <c r="E70" s="32"/>
      <c r="F70" s="133"/>
      <c r="G70" s="132">
        <f t="shared" si="4"/>
        <v>0</v>
      </c>
      <c r="H70" s="145">
        <v>0</v>
      </c>
      <c r="I70" s="32"/>
      <c r="J70" s="132"/>
      <c r="K70" s="32"/>
      <c r="L70" s="132"/>
    </row>
    <row r="71" spans="1:12" x14ac:dyDescent="0.25">
      <c r="A71" s="30">
        <v>4224</v>
      </c>
      <c r="B71" s="55" t="s">
        <v>120</v>
      </c>
      <c r="C71" s="32">
        <v>0</v>
      </c>
      <c r="D71" s="133">
        <f t="shared" si="3"/>
        <v>0</v>
      </c>
      <c r="E71" s="32"/>
      <c r="F71" s="133"/>
      <c r="G71" s="132">
        <f t="shared" si="4"/>
        <v>0</v>
      </c>
      <c r="H71" s="145">
        <v>0</v>
      </c>
      <c r="I71" s="32"/>
      <c r="J71" s="132"/>
      <c r="K71" s="32"/>
      <c r="L71" s="132"/>
    </row>
    <row r="72" spans="1:12" x14ac:dyDescent="0.25">
      <c r="A72" s="30">
        <v>4225</v>
      </c>
      <c r="B72" s="55" t="s">
        <v>131</v>
      </c>
      <c r="C72" s="32">
        <v>0</v>
      </c>
      <c r="D72" s="133">
        <f t="shared" si="3"/>
        <v>0</v>
      </c>
      <c r="E72" s="32"/>
      <c r="F72" s="133"/>
      <c r="G72" s="132">
        <f t="shared" si="4"/>
        <v>0</v>
      </c>
      <c r="H72" s="145">
        <v>0</v>
      </c>
      <c r="I72" s="32"/>
      <c r="J72" s="132"/>
      <c r="K72" s="32"/>
      <c r="L72" s="132"/>
    </row>
    <row r="73" spans="1:12" x14ac:dyDescent="0.25">
      <c r="A73" s="30">
        <v>4226</v>
      </c>
      <c r="B73" s="55" t="s">
        <v>121</v>
      </c>
      <c r="C73" s="32">
        <v>0</v>
      </c>
      <c r="D73" s="133">
        <f t="shared" si="3"/>
        <v>0</v>
      </c>
      <c r="E73" s="32"/>
      <c r="F73" s="133"/>
      <c r="G73" s="132">
        <f t="shared" si="4"/>
        <v>0</v>
      </c>
      <c r="H73" s="145">
        <v>0</v>
      </c>
      <c r="I73" s="32"/>
      <c r="J73" s="132"/>
      <c r="K73" s="32"/>
      <c r="L73" s="132"/>
    </row>
    <row r="74" spans="1:12" x14ac:dyDescent="0.25">
      <c r="A74" s="30">
        <v>4227</v>
      </c>
      <c r="B74" s="55" t="s">
        <v>122</v>
      </c>
      <c r="C74" s="32">
        <v>0</v>
      </c>
      <c r="D74" s="133">
        <f t="shared" si="3"/>
        <v>0</v>
      </c>
      <c r="E74" s="32"/>
      <c r="F74" s="133"/>
      <c r="G74" s="132">
        <f t="shared" si="4"/>
        <v>468.59</v>
      </c>
      <c r="H74" s="145">
        <v>468.59</v>
      </c>
      <c r="I74" s="32"/>
      <c r="J74" s="132"/>
      <c r="K74" s="32"/>
      <c r="L74" s="132"/>
    </row>
    <row r="75" spans="1:12" ht="26.4" x14ac:dyDescent="0.25">
      <c r="A75" s="26">
        <v>424</v>
      </c>
      <c r="B75" s="54" t="s">
        <v>134</v>
      </c>
      <c r="C75" s="28">
        <v>19488.150000000001</v>
      </c>
      <c r="D75" s="132">
        <f t="shared" si="3"/>
        <v>2586.5219988054946</v>
      </c>
      <c r="E75" s="28">
        <v>26197.49</v>
      </c>
      <c r="F75" s="132">
        <f>E75/7.5345</f>
        <v>3477.0044462140818</v>
      </c>
      <c r="G75" s="132">
        <f t="shared" si="4"/>
        <v>-2.0044462140817814</v>
      </c>
      <c r="H75" s="105">
        <v>3475</v>
      </c>
      <c r="I75" s="28"/>
      <c r="J75" s="132"/>
      <c r="K75" s="28"/>
      <c r="L75" s="132"/>
    </row>
    <row r="76" spans="1:12" x14ac:dyDescent="0.25">
      <c r="A76" s="30">
        <v>4241</v>
      </c>
      <c r="B76" s="55" t="s">
        <v>123</v>
      </c>
      <c r="C76" s="32">
        <v>19488.150000000001</v>
      </c>
      <c r="D76" s="133">
        <f t="shared" si="3"/>
        <v>2586.5219988054946</v>
      </c>
      <c r="E76" s="28">
        <v>26197.49</v>
      </c>
      <c r="F76" s="133">
        <f>E76/7.5345</f>
        <v>3477.0044462140818</v>
      </c>
      <c r="G76" s="132">
        <f t="shared" si="4"/>
        <v>-2.0044462140817814</v>
      </c>
      <c r="H76" s="145">
        <v>3475</v>
      </c>
      <c r="I76" s="32"/>
      <c r="J76" s="132"/>
      <c r="K76" s="32"/>
      <c r="L76" s="132"/>
    </row>
    <row r="77" spans="1:12" x14ac:dyDescent="0.25">
      <c r="A77" s="26">
        <v>426</v>
      </c>
      <c r="B77" s="54" t="s">
        <v>215</v>
      </c>
      <c r="C77" s="28">
        <v>0</v>
      </c>
      <c r="D77" s="132">
        <f t="shared" si="3"/>
        <v>0</v>
      </c>
      <c r="E77" s="28">
        <v>0</v>
      </c>
      <c r="F77" s="132">
        <f>E77/7.5345</f>
        <v>0</v>
      </c>
      <c r="G77" s="132">
        <f t="shared" si="4"/>
        <v>0</v>
      </c>
      <c r="H77" s="105">
        <v>0</v>
      </c>
      <c r="I77" s="28"/>
      <c r="J77" s="132"/>
      <c r="K77" s="28"/>
      <c r="L77" s="132"/>
    </row>
    <row r="78" spans="1:12" x14ac:dyDescent="0.25">
      <c r="A78" s="30">
        <v>4262</v>
      </c>
      <c r="B78" s="55" t="s">
        <v>215</v>
      </c>
      <c r="C78" s="32">
        <v>0</v>
      </c>
      <c r="D78" s="133">
        <f t="shared" si="3"/>
        <v>0</v>
      </c>
      <c r="E78" s="32"/>
      <c r="F78" s="133"/>
      <c r="G78" s="132">
        <f t="shared" si="4"/>
        <v>0</v>
      </c>
      <c r="H78" s="145"/>
      <c r="I78" s="32"/>
      <c r="J78" s="132"/>
      <c r="K78" s="32"/>
      <c r="L78" s="132"/>
    </row>
    <row r="79" spans="1:12" ht="26.4" x14ac:dyDescent="0.25">
      <c r="A79" s="26">
        <v>45</v>
      </c>
      <c r="B79" s="54" t="s">
        <v>264</v>
      </c>
      <c r="C79" s="28">
        <v>0</v>
      </c>
      <c r="D79" s="132">
        <f t="shared" si="3"/>
        <v>0</v>
      </c>
      <c r="E79" s="28">
        <v>0</v>
      </c>
      <c r="F79" s="132">
        <f>E79/7.5345</f>
        <v>0</v>
      </c>
      <c r="G79" s="132">
        <f t="shared" si="4"/>
        <v>0</v>
      </c>
      <c r="H79" s="105">
        <v>0</v>
      </c>
      <c r="I79" s="28">
        <v>0</v>
      </c>
      <c r="J79" s="132">
        <f>I79/7.5345</f>
        <v>0</v>
      </c>
      <c r="K79" s="28">
        <v>0</v>
      </c>
      <c r="L79" s="132">
        <f>K79/7.5345</f>
        <v>0</v>
      </c>
    </row>
    <row r="80" spans="1:12" x14ac:dyDescent="0.25">
      <c r="A80" s="30">
        <v>4511</v>
      </c>
      <c r="B80" s="55" t="s">
        <v>265</v>
      </c>
      <c r="C80" s="32">
        <v>0</v>
      </c>
      <c r="D80" s="133">
        <f t="shared" si="3"/>
        <v>0</v>
      </c>
      <c r="E80" s="32"/>
      <c r="F80" s="133"/>
      <c r="G80" s="132">
        <f t="shared" si="4"/>
        <v>0</v>
      </c>
      <c r="H80" s="145">
        <v>0</v>
      </c>
      <c r="I80" s="32"/>
      <c r="J80" s="132"/>
      <c r="K80" s="32"/>
      <c r="L80" s="132"/>
    </row>
    <row r="81" spans="1:12" s="29" customFormat="1" x14ac:dyDescent="0.25">
      <c r="A81" s="106">
        <v>5</v>
      </c>
      <c r="B81" s="107" t="s">
        <v>205</v>
      </c>
      <c r="C81" s="105">
        <v>0</v>
      </c>
      <c r="D81" s="105">
        <f t="shared" si="3"/>
        <v>0</v>
      </c>
      <c r="E81" s="105">
        <v>0</v>
      </c>
      <c r="F81" s="105">
        <f>E81/7.5345</f>
        <v>0</v>
      </c>
      <c r="G81" s="105">
        <f t="shared" si="4"/>
        <v>0</v>
      </c>
      <c r="H81" s="105">
        <v>0</v>
      </c>
      <c r="I81" s="105"/>
      <c r="J81" s="105">
        <f>I81/7.5345</f>
        <v>0</v>
      </c>
      <c r="K81" s="105"/>
      <c r="L81" s="105">
        <f>K81/7.5345</f>
        <v>0</v>
      </c>
    </row>
    <row r="82" spans="1:12" s="29" customFormat="1" ht="26.4" x14ac:dyDescent="0.25">
      <c r="A82" s="69">
        <v>54</v>
      </c>
      <c r="B82" s="63" t="s">
        <v>206</v>
      </c>
      <c r="C82" s="28">
        <v>0</v>
      </c>
      <c r="D82" s="132">
        <f t="shared" si="3"/>
        <v>0</v>
      </c>
      <c r="E82" s="28">
        <v>0</v>
      </c>
      <c r="F82" s="132">
        <f>E82/7.5345</f>
        <v>0</v>
      </c>
      <c r="G82" s="132">
        <f t="shared" si="4"/>
        <v>0</v>
      </c>
      <c r="H82" s="105">
        <v>0</v>
      </c>
      <c r="I82" s="28"/>
      <c r="J82" s="132">
        <f>I82/7.5345</f>
        <v>0</v>
      </c>
      <c r="K82" s="28"/>
      <c r="L82" s="132">
        <v>0</v>
      </c>
    </row>
    <row r="83" spans="1:12" ht="26.4" x14ac:dyDescent="0.25">
      <c r="A83" s="70">
        <v>544</v>
      </c>
      <c r="B83" s="62" t="s">
        <v>207</v>
      </c>
      <c r="C83" s="28">
        <v>0</v>
      </c>
      <c r="D83" s="133">
        <f t="shared" si="3"/>
        <v>0</v>
      </c>
      <c r="E83" s="32"/>
      <c r="F83" s="133"/>
      <c r="G83" s="132">
        <f t="shared" si="4"/>
        <v>0</v>
      </c>
      <c r="H83" s="145">
        <v>0</v>
      </c>
      <c r="I83" s="32"/>
      <c r="J83" s="132"/>
      <c r="K83" s="32"/>
      <c r="L83" s="132"/>
    </row>
    <row r="84" spans="1:12" ht="19.5" customHeight="1" x14ac:dyDescent="0.25">
      <c r="A84" s="108" t="s">
        <v>124</v>
      </c>
      <c r="B84" s="109"/>
      <c r="C84" s="105">
        <f>SUM(C4,C61)</f>
        <v>3529335.83</v>
      </c>
      <c r="D84" s="105">
        <f t="shared" si="3"/>
        <v>468423.36319596518</v>
      </c>
      <c r="E84" s="105">
        <f>SUM(E4,E61)</f>
        <v>3166697.6300000004</v>
      </c>
      <c r="F84" s="105">
        <f>E84/7.5345</f>
        <v>420293.00285354041</v>
      </c>
      <c r="G84" s="105">
        <f t="shared" si="4"/>
        <v>101447.1371464596</v>
      </c>
      <c r="H84" s="105">
        <f>SUM(H4,H61)</f>
        <v>521740.14</v>
      </c>
      <c r="I84" s="105">
        <f>SUM(I4,I61)</f>
        <v>3116728.82</v>
      </c>
      <c r="J84" s="105">
        <f>I84/7.5345</f>
        <v>413661.0020572035</v>
      </c>
      <c r="K84" s="105">
        <f>SUM(K4,K61)</f>
        <v>3116728.82</v>
      </c>
      <c r="L84" s="105">
        <f>K84/7.5345</f>
        <v>413661.0020572035</v>
      </c>
    </row>
    <row r="85" spans="1:12" x14ac:dyDescent="0.25">
      <c r="A85" s="60"/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</row>
    <row r="86" spans="1:12" ht="19.5" customHeight="1" x14ac:dyDescent="0.25">
      <c r="A86" s="163" t="s">
        <v>157</v>
      </c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</row>
    <row r="87" spans="1:12" s="22" customFormat="1" ht="39" customHeight="1" x14ac:dyDescent="0.25">
      <c r="A87" s="18" t="s">
        <v>208</v>
      </c>
      <c r="B87" s="19" t="s">
        <v>209</v>
      </c>
      <c r="C87" s="20" t="s">
        <v>362</v>
      </c>
      <c r="D87" s="20" t="s">
        <v>361</v>
      </c>
      <c r="E87" s="21" t="s">
        <v>307</v>
      </c>
      <c r="F87" s="21" t="s">
        <v>309</v>
      </c>
      <c r="G87" s="21" t="s">
        <v>375</v>
      </c>
      <c r="H87" s="143" t="s">
        <v>350</v>
      </c>
      <c r="I87" s="21" t="s">
        <v>303</v>
      </c>
      <c r="J87" s="21" t="s">
        <v>304</v>
      </c>
      <c r="K87" s="21" t="s">
        <v>305</v>
      </c>
      <c r="L87" s="21" t="s">
        <v>306</v>
      </c>
    </row>
    <row r="88" spans="1:12" s="57" customFormat="1" ht="13.5" customHeight="1" x14ac:dyDescent="0.25">
      <c r="A88" s="166">
        <v>1</v>
      </c>
      <c r="B88" s="166"/>
      <c r="C88" s="23">
        <v>2</v>
      </c>
      <c r="D88" s="23" t="s">
        <v>292</v>
      </c>
      <c r="E88" s="24">
        <v>3</v>
      </c>
      <c r="F88" s="24" t="s">
        <v>293</v>
      </c>
      <c r="G88" s="24">
        <v>4</v>
      </c>
      <c r="H88" s="144">
        <v>5</v>
      </c>
      <c r="I88" s="24">
        <v>6</v>
      </c>
      <c r="J88" s="24" t="s">
        <v>302</v>
      </c>
      <c r="K88" s="24">
        <v>7</v>
      </c>
      <c r="L88" s="24" t="s">
        <v>370</v>
      </c>
    </row>
    <row r="89" spans="1:12" ht="19.5" customHeight="1" x14ac:dyDescent="0.25">
      <c r="A89" s="45">
        <v>1</v>
      </c>
      <c r="B89" s="45" t="s">
        <v>290</v>
      </c>
      <c r="C89" s="37">
        <v>443122.72</v>
      </c>
      <c r="D89" s="37">
        <f t="shared" ref="D89:D94" si="5">C89/7.5345</f>
        <v>58812.491870727979</v>
      </c>
      <c r="E89" s="37">
        <v>442682.01</v>
      </c>
      <c r="F89" s="37">
        <f t="shared" ref="F89:F94" si="6">E89/7.5345</f>
        <v>58753.999601831572</v>
      </c>
      <c r="G89" s="37">
        <f t="shared" ref="G89:G94" si="7">SUM(H89-F89)</f>
        <v>-89.95960183157149</v>
      </c>
      <c r="H89" s="146">
        <v>58664.04</v>
      </c>
      <c r="I89" s="37">
        <v>394016.67</v>
      </c>
      <c r="J89" s="37">
        <f t="shared" ref="J89:J94" si="8">I89/7.5345</f>
        <v>52294.999004578931</v>
      </c>
      <c r="K89" s="37">
        <v>394016.67</v>
      </c>
      <c r="L89" s="37">
        <f t="shared" ref="L89:L94" si="9">K89/7.5345</f>
        <v>52294.999004578931</v>
      </c>
    </row>
    <row r="90" spans="1:12" ht="19.5" customHeight="1" x14ac:dyDescent="0.25">
      <c r="A90" s="45">
        <v>2</v>
      </c>
      <c r="B90" s="45" t="s">
        <v>151</v>
      </c>
      <c r="C90" s="37">
        <v>3420</v>
      </c>
      <c r="D90" s="37">
        <f t="shared" si="5"/>
        <v>453.91200477802107</v>
      </c>
      <c r="E90" s="37">
        <v>0</v>
      </c>
      <c r="F90" s="37">
        <f t="shared" si="6"/>
        <v>0</v>
      </c>
      <c r="G90" s="37">
        <f t="shared" si="7"/>
        <v>1100</v>
      </c>
      <c r="H90" s="146">
        <v>1100</v>
      </c>
      <c r="I90" s="37">
        <v>0</v>
      </c>
      <c r="J90" s="37">
        <f t="shared" si="8"/>
        <v>0</v>
      </c>
      <c r="K90" s="37">
        <v>0</v>
      </c>
      <c r="L90" s="37">
        <f t="shared" si="9"/>
        <v>0</v>
      </c>
    </row>
    <row r="91" spans="1:12" ht="19.5" customHeight="1" x14ac:dyDescent="0.25">
      <c r="A91" s="45">
        <v>3</v>
      </c>
      <c r="B91" s="45" t="s">
        <v>148</v>
      </c>
      <c r="C91" s="37">
        <v>50</v>
      </c>
      <c r="D91" s="37">
        <f t="shared" si="5"/>
        <v>6.6361404207313024</v>
      </c>
      <c r="E91" s="37">
        <v>0</v>
      </c>
      <c r="F91" s="37">
        <f t="shared" si="6"/>
        <v>0</v>
      </c>
      <c r="G91" s="37">
        <f t="shared" si="7"/>
        <v>0</v>
      </c>
      <c r="H91" s="146">
        <v>0</v>
      </c>
      <c r="I91" s="37">
        <v>0</v>
      </c>
      <c r="J91" s="37">
        <f t="shared" si="8"/>
        <v>0</v>
      </c>
      <c r="K91" s="37">
        <v>0</v>
      </c>
      <c r="L91" s="37">
        <f t="shared" si="9"/>
        <v>0</v>
      </c>
    </row>
    <row r="92" spans="1:12" ht="19.5" customHeight="1" x14ac:dyDescent="0.25">
      <c r="A92" s="45">
        <v>4</v>
      </c>
      <c r="B92" s="45" t="s">
        <v>149</v>
      </c>
      <c r="C92" s="37">
        <v>112955.86</v>
      </c>
      <c r="D92" s="37">
        <f t="shared" si="5"/>
        <v>14991.818966089322</v>
      </c>
      <c r="E92" s="37">
        <v>66009.75</v>
      </c>
      <c r="F92" s="37">
        <f t="shared" si="6"/>
        <v>8760.9994027473622</v>
      </c>
      <c r="G92" s="37">
        <f t="shared" si="7"/>
        <v>-4410.9994027473622</v>
      </c>
      <c r="H92" s="146">
        <v>4350</v>
      </c>
      <c r="I92" s="37">
        <v>66009.75</v>
      </c>
      <c r="J92" s="37">
        <f t="shared" si="8"/>
        <v>8760.9994027473622</v>
      </c>
      <c r="K92" s="37">
        <v>66009.75</v>
      </c>
      <c r="L92" s="37">
        <f t="shared" si="9"/>
        <v>8760.9994027473622</v>
      </c>
    </row>
    <row r="93" spans="1:12" ht="19.5" customHeight="1" x14ac:dyDescent="0.25">
      <c r="A93" s="45">
        <v>5</v>
      </c>
      <c r="B93" s="45" t="s">
        <v>150</v>
      </c>
      <c r="C93" s="37">
        <v>2969787.25</v>
      </c>
      <c r="D93" s="37">
        <f t="shared" si="5"/>
        <v>394158.50421394914</v>
      </c>
      <c r="E93" s="37">
        <v>2658005.87</v>
      </c>
      <c r="F93" s="37">
        <f t="shared" si="6"/>
        <v>352778.00384896144</v>
      </c>
      <c r="G93" s="37">
        <f t="shared" si="7"/>
        <v>104848.09615103854</v>
      </c>
      <c r="H93" s="146">
        <v>457626.1</v>
      </c>
      <c r="I93" s="37">
        <v>2656702.4</v>
      </c>
      <c r="J93" s="37">
        <f t="shared" si="8"/>
        <v>352605.00364987721</v>
      </c>
      <c r="K93" s="37">
        <v>2656702.4</v>
      </c>
      <c r="L93" s="37">
        <f t="shared" si="9"/>
        <v>352605.00364987721</v>
      </c>
    </row>
    <row r="94" spans="1:12" ht="19.5" customHeight="1" x14ac:dyDescent="0.25">
      <c r="A94" s="45"/>
      <c r="B94" s="47" t="s">
        <v>152</v>
      </c>
      <c r="C94" s="37">
        <f>SUM(C89:C93)</f>
        <v>3529335.83</v>
      </c>
      <c r="D94" s="37">
        <f t="shared" si="5"/>
        <v>468423.36319596518</v>
      </c>
      <c r="E94" s="37">
        <f>SUM(E89:E93)</f>
        <v>3166697.63</v>
      </c>
      <c r="F94" s="37">
        <f t="shared" si="6"/>
        <v>420293.00285354035</v>
      </c>
      <c r="G94" s="37">
        <f t="shared" si="7"/>
        <v>101447.1371464596</v>
      </c>
      <c r="H94" s="146">
        <f>SUM(H89:H93)</f>
        <v>521740.13999999996</v>
      </c>
      <c r="I94" s="37">
        <f>SUM(I89:I93)</f>
        <v>3116728.82</v>
      </c>
      <c r="J94" s="37">
        <f t="shared" si="8"/>
        <v>413661.0020572035</v>
      </c>
      <c r="K94" s="37">
        <f>SUM(K89:K93)</f>
        <v>3116728.82</v>
      </c>
      <c r="L94" s="37">
        <f t="shared" si="9"/>
        <v>413661.0020572035</v>
      </c>
    </row>
  </sheetData>
  <mergeCells count="4">
    <mergeCell ref="A88:B88"/>
    <mergeCell ref="A1:L1"/>
    <mergeCell ref="A3:B3"/>
    <mergeCell ref="A86:L86"/>
  </mergeCells>
  <pageMargins left="0.7" right="0.7" top="0.75" bottom="0.75" header="0.3" footer="0.3"/>
  <pageSetup paperSize="9" scale="56" fitToHeight="4" orientation="landscape" r:id="rId1"/>
  <headerFooter alignWithMargins="0"/>
  <rowBreaks count="1" manualBreakCount="1">
    <brk id="8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3"/>
  <sheetViews>
    <sheetView showGridLines="0" zoomScaleNormal="100" workbookViewId="0">
      <selection activeCell="C316" sqref="C316"/>
    </sheetView>
  </sheetViews>
  <sheetFormatPr defaultRowHeight="27" customHeight="1" x14ac:dyDescent="0.25"/>
  <cols>
    <col min="1" max="1" width="9.44140625" style="72" customWidth="1"/>
    <col min="2" max="2" width="13.109375" style="72" customWidth="1"/>
    <col min="3" max="3" width="47.44140625" style="72" customWidth="1"/>
    <col min="4" max="4" width="15.6640625" style="86" customWidth="1"/>
    <col min="5" max="6" width="14.88671875" style="87" customWidth="1"/>
    <col min="7" max="14" width="16.5546875" style="87" customWidth="1"/>
    <col min="15" max="17" width="11.109375" style="72" customWidth="1"/>
    <col min="18" max="16384" width="8.88671875" style="72"/>
  </cols>
  <sheetData>
    <row r="1" spans="1:15" ht="27" customHeight="1" x14ac:dyDescent="0.25">
      <c r="A1" s="173" t="s">
        <v>372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5" s="73" customFormat="1" ht="43.5" customHeight="1" x14ac:dyDescent="0.25">
      <c r="A2" s="124"/>
      <c r="B2" s="170" t="s">
        <v>0</v>
      </c>
      <c r="C2" s="171"/>
      <c r="D2" s="124" t="s">
        <v>64</v>
      </c>
      <c r="E2" s="125" t="s">
        <v>351</v>
      </c>
      <c r="F2" s="125" t="s">
        <v>352</v>
      </c>
      <c r="G2" s="125" t="s">
        <v>321</v>
      </c>
      <c r="H2" s="125" t="s">
        <v>322</v>
      </c>
      <c r="I2" s="125" t="s">
        <v>373</v>
      </c>
      <c r="J2" s="125" t="s">
        <v>323</v>
      </c>
      <c r="K2" s="125" t="s">
        <v>298</v>
      </c>
      <c r="L2" s="125" t="s">
        <v>299</v>
      </c>
      <c r="M2" s="125" t="s">
        <v>300</v>
      </c>
      <c r="N2" s="125" t="s">
        <v>301</v>
      </c>
    </row>
    <row r="3" spans="1:15" s="75" customFormat="1" ht="14.25" customHeight="1" x14ac:dyDescent="0.25">
      <c r="A3" s="126"/>
      <c r="B3" s="172" t="s">
        <v>1</v>
      </c>
      <c r="C3" s="171"/>
      <c r="D3" s="127">
        <v>2</v>
      </c>
      <c r="E3" s="128">
        <v>3</v>
      </c>
      <c r="F3" s="128" t="s">
        <v>293</v>
      </c>
      <c r="G3" s="128">
        <v>4</v>
      </c>
      <c r="H3" s="128" t="s">
        <v>294</v>
      </c>
      <c r="I3" s="128">
        <v>5</v>
      </c>
      <c r="J3" s="128">
        <v>6</v>
      </c>
      <c r="K3" s="128" t="s">
        <v>374</v>
      </c>
      <c r="L3" s="128">
        <v>7</v>
      </c>
      <c r="M3" s="128" t="s">
        <v>376</v>
      </c>
      <c r="N3" s="128">
        <v>8</v>
      </c>
      <c r="O3" s="74"/>
    </row>
    <row r="4" spans="1:15" s="80" customFormat="1" ht="27" customHeight="1" x14ac:dyDescent="0.25">
      <c r="A4" s="76"/>
      <c r="B4" s="77"/>
      <c r="C4" s="77" t="s">
        <v>274</v>
      </c>
      <c r="D4" s="78"/>
      <c r="E4" s="79">
        <f>SUM(E5,E75,E85,E239,E268,E279,E297)</f>
        <v>3529335.83</v>
      </c>
      <c r="F4" s="79">
        <f>E4/7.5345</f>
        <v>468423.36319596518</v>
      </c>
      <c r="G4" s="79">
        <f>SUM(G5,G75,G85,G239,G279,G297)</f>
        <v>3166697.6300000008</v>
      </c>
      <c r="H4" s="79">
        <f>G4/7.5345</f>
        <v>420293.00285354047</v>
      </c>
      <c r="I4" s="79">
        <f>SUM(J4-H4)</f>
        <v>101447.13714645948</v>
      </c>
      <c r="J4" s="119">
        <f>SUM(J5,J75,J85,J239,J268,J279,J297)</f>
        <v>521740.13999999996</v>
      </c>
      <c r="K4" s="79">
        <f>SUM(K5,K75,K85,K239,K279)</f>
        <v>3116728.82</v>
      </c>
      <c r="L4" s="79">
        <f>K4/7.5345</f>
        <v>413661.0020572035</v>
      </c>
      <c r="M4" s="79">
        <f>SUM(M5,M75,M85,M239,M279)</f>
        <v>3116728.82</v>
      </c>
      <c r="N4" s="79">
        <f>M4/7.5345</f>
        <v>413661.0020572035</v>
      </c>
    </row>
    <row r="5" spans="1:15" ht="27" customHeight="1" x14ac:dyDescent="0.25">
      <c r="A5" s="116">
        <v>2101</v>
      </c>
      <c r="B5" s="117" t="s">
        <v>2</v>
      </c>
      <c r="C5" s="116" t="s">
        <v>219</v>
      </c>
      <c r="D5" s="117"/>
      <c r="E5" s="118">
        <f>SUM(E6,E39,E50)</f>
        <v>3200473.6</v>
      </c>
      <c r="F5" s="118">
        <f t="shared" ref="F5:F72" si="0">E5/7.5345</f>
        <v>424775.84444886853</v>
      </c>
      <c r="G5" s="118">
        <f>SUM(G6,G39,G50)</f>
        <v>2896043.3200000003</v>
      </c>
      <c r="H5" s="118">
        <f t="shared" ref="H5:H72" si="1">G5/7.5345</f>
        <v>384371.00272081757</v>
      </c>
      <c r="I5" s="119">
        <f t="shared" ref="I5:I68" si="2">SUM(J5-H5)</f>
        <v>77193.717279182398</v>
      </c>
      <c r="J5" s="118">
        <f>SUM(J6,J39,J50)</f>
        <v>461564.72</v>
      </c>
      <c r="K5" s="118">
        <f>SUM(K6,K39,K50)</f>
        <v>2896043.32</v>
      </c>
      <c r="L5" s="119">
        <f>K5/7.5345</f>
        <v>384371.00272081752</v>
      </c>
      <c r="M5" s="118">
        <v>2896043.32</v>
      </c>
      <c r="N5" s="119">
        <f>M5/7.5345</f>
        <v>384371.00272081752</v>
      </c>
    </row>
    <row r="6" spans="1:15" ht="27" customHeight="1" x14ac:dyDescent="0.25">
      <c r="A6" s="81" t="s">
        <v>221</v>
      </c>
      <c r="B6" s="82" t="s">
        <v>3</v>
      </c>
      <c r="C6" s="81" t="s">
        <v>220</v>
      </c>
      <c r="D6" s="83"/>
      <c r="E6" s="99">
        <v>77928.58</v>
      </c>
      <c r="F6" s="99">
        <f t="shared" si="0"/>
        <v>10342.899993363859</v>
      </c>
      <c r="G6" s="99">
        <f>SUM(G7)</f>
        <v>77929.33</v>
      </c>
      <c r="H6" s="99">
        <f t="shared" si="1"/>
        <v>10342.99953547017</v>
      </c>
      <c r="I6" s="79">
        <f t="shared" si="2"/>
        <v>777.76046452983064</v>
      </c>
      <c r="J6" s="118">
        <f>SUM(J7)</f>
        <v>11120.76</v>
      </c>
      <c r="K6" s="99">
        <f>SUM(K8,K33)</f>
        <v>77929.329999999987</v>
      </c>
      <c r="L6" s="79">
        <f>K6/7.5345</f>
        <v>10342.999535470168</v>
      </c>
      <c r="M6" s="99">
        <v>77929.33</v>
      </c>
      <c r="N6" s="79">
        <f>M6/7.5345</f>
        <v>10342.99953547017</v>
      </c>
    </row>
    <row r="7" spans="1:15" ht="27" customHeight="1" x14ac:dyDescent="0.25">
      <c r="A7" s="82"/>
      <c r="B7" s="81">
        <v>3</v>
      </c>
      <c r="C7" s="81" t="s">
        <v>159</v>
      </c>
      <c r="D7" s="83"/>
      <c r="E7" s="99">
        <v>77928.58</v>
      </c>
      <c r="F7" s="99">
        <f t="shared" si="0"/>
        <v>10342.899993363859</v>
      </c>
      <c r="G7" s="99">
        <f>SUM(G8,G33)</f>
        <v>77929.33</v>
      </c>
      <c r="H7" s="99">
        <f t="shared" si="1"/>
        <v>10342.99953547017</v>
      </c>
      <c r="I7" s="79">
        <f t="shared" si="2"/>
        <v>777.76046452983064</v>
      </c>
      <c r="J7" s="118">
        <f>SUM(J8,J33,J36)</f>
        <v>11120.76</v>
      </c>
      <c r="K7" s="99"/>
      <c r="L7" s="79"/>
      <c r="M7" s="99"/>
      <c r="N7" s="79"/>
    </row>
    <row r="8" spans="1:15" ht="27" customHeight="1" x14ac:dyDescent="0.25">
      <c r="A8" s="82"/>
      <c r="B8" s="81">
        <v>32</v>
      </c>
      <c r="C8" s="81" t="s">
        <v>158</v>
      </c>
      <c r="D8" s="83"/>
      <c r="E8" s="99">
        <v>73428.58</v>
      </c>
      <c r="F8" s="99">
        <f t="shared" si="0"/>
        <v>9745.6473554980421</v>
      </c>
      <c r="G8" s="99">
        <f>SUM(G9,G13,G18,G28)</f>
        <v>73936.040000000008</v>
      </c>
      <c r="H8" s="99">
        <f t="shared" si="1"/>
        <v>9812.998871856129</v>
      </c>
      <c r="I8" s="79">
        <f t="shared" si="2"/>
        <v>682.76112814387125</v>
      </c>
      <c r="J8" s="118">
        <f>SUM(J9,J13,J18,J28)</f>
        <v>10495.76</v>
      </c>
      <c r="K8" s="99">
        <v>73936.039999999994</v>
      </c>
      <c r="L8" s="79">
        <f>K8/7.5345</f>
        <v>9812.9988718561272</v>
      </c>
      <c r="M8" s="99">
        <v>73936.039999999994</v>
      </c>
      <c r="N8" s="79">
        <f>M8/7.5345</f>
        <v>9812.9988718561272</v>
      </c>
    </row>
    <row r="9" spans="1:15" ht="27" customHeight="1" x14ac:dyDescent="0.25">
      <c r="A9" s="82"/>
      <c r="B9" s="81" t="s">
        <v>5</v>
      </c>
      <c r="C9" s="81" t="s">
        <v>6</v>
      </c>
      <c r="D9" s="83"/>
      <c r="E9" s="99">
        <v>11200</v>
      </c>
      <c r="F9" s="99">
        <f t="shared" si="0"/>
        <v>1486.4954542438118</v>
      </c>
      <c r="G9" s="99">
        <f>SUM(G10:G12)</f>
        <v>7210.48</v>
      </c>
      <c r="H9" s="99">
        <f t="shared" si="1"/>
        <v>956.99515561749274</v>
      </c>
      <c r="I9" s="79">
        <f t="shared" si="2"/>
        <v>320.00484438250726</v>
      </c>
      <c r="J9" s="118">
        <v>1277</v>
      </c>
      <c r="K9" s="99"/>
      <c r="L9" s="79"/>
      <c r="M9" s="99"/>
      <c r="N9" s="79"/>
    </row>
    <row r="10" spans="1:15" ht="27" customHeight="1" x14ac:dyDescent="0.25">
      <c r="A10" s="84"/>
      <c r="B10" s="84" t="s">
        <v>8</v>
      </c>
      <c r="C10" s="84" t="s">
        <v>9</v>
      </c>
      <c r="D10" s="85">
        <v>48005</v>
      </c>
      <c r="E10" s="79">
        <v>11000</v>
      </c>
      <c r="F10" s="79">
        <f t="shared" si="0"/>
        <v>1459.9508925608866</v>
      </c>
      <c r="G10" s="79">
        <v>6005</v>
      </c>
      <c r="H10" s="79">
        <f t="shared" si="1"/>
        <v>797.0004645298294</v>
      </c>
      <c r="I10" s="79">
        <f t="shared" si="2"/>
        <v>432.9995354701706</v>
      </c>
      <c r="J10" s="119">
        <v>1230</v>
      </c>
      <c r="K10" s="79"/>
      <c r="L10" s="79"/>
      <c r="M10" s="79"/>
      <c r="N10" s="79"/>
    </row>
    <row r="11" spans="1:15" ht="27" customHeight="1" x14ac:dyDescent="0.25">
      <c r="A11" s="84"/>
      <c r="B11" s="84" t="s">
        <v>33</v>
      </c>
      <c r="C11" s="84" t="s">
        <v>34</v>
      </c>
      <c r="D11" s="85">
        <v>48005</v>
      </c>
      <c r="E11" s="79">
        <v>200</v>
      </c>
      <c r="F11" s="79">
        <f t="shared" si="0"/>
        <v>26.54456168292521</v>
      </c>
      <c r="G11" s="79">
        <v>1002.06</v>
      </c>
      <c r="H11" s="79">
        <f t="shared" si="1"/>
        <v>132.99621739996016</v>
      </c>
      <c r="I11" s="79">
        <f t="shared" si="2"/>
        <v>-112.99621739996016</v>
      </c>
      <c r="J11" s="119">
        <v>20</v>
      </c>
      <c r="K11" s="79"/>
      <c r="L11" s="79"/>
      <c r="M11" s="79"/>
      <c r="N11" s="79"/>
    </row>
    <row r="12" spans="1:15" ht="27" customHeight="1" x14ac:dyDescent="0.25">
      <c r="A12" s="84"/>
      <c r="B12" s="84">
        <v>3214</v>
      </c>
      <c r="C12" s="84" t="s">
        <v>224</v>
      </c>
      <c r="D12" s="85">
        <v>48005</v>
      </c>
      <c r="E12" s="79">
        <v>0</v>
      </c>
      <c r="F12" s="79">
        <f t="shared" si="0"/>
        <v>0</v>
      </c>
      <c r="G12" s="79">
        <v>203.42</v>
      </c>
      <c r="H12" s="79">
        <f t="shared" si="1"/>
        <v>26.998473687703228</v>
      </c>
      <c r="I12" s="79">
        <f t="shared" si="2"/>
        <v>1.5263122967716924E-3</v>
      </c>
      <c r="J12" s="119">
        <v>27</v>
      </c>
      <c r="K12" s="79"/>
      <c r="L12" s="79"/>
      <c r="M12" s="79"/>
      <c r="N12" s="79"/>
    </row>
    <row r="13" spans="1:15" ht="27" customHeight="1" x14ac:dyDescent="0.25">
      <c r="A13" s="82"/>
      <c r="B13" s="81" t="s">
        <v>35</v>
      </c>
      <c r="C13" s="81" t="s">
        <v>36</v>
      </c>
      <c r="D13" s="83"/>
      <c r="E13" s="99">
        <v>19384.919999999998</v>
      </c>
      <c r="F13" s="99">
        <f t="shared" si="0"/>
        <v>2572.8210232928527</v>
      </c>
      <c r="G13" s="99">
        <f>SUM(G14:G17)</f>
        <v>30198.249999999996</v>
      </c>
      <c r="H13" s="99">
        <f t="shared" si="1"/>
        <v>4007.9965492069805</v>
      </c>
      <c r="I13" s="79">
        <f t="shared" si="2"/>
        <v>-428.23654920698027</v>
      </c>
      <c r="J13" s="118">
        <v>3579.76</v>
      </c>
      <c r="K13" s="99"/>
      <c r="L13" s="79"/>
      <c r="M13" s="99"/>
      <c r="N13" s="79"/>
    </row>
    <row r="14" spans="1:15" ht="27" customHeight="1" x14ac:dyDescent="0.25">
      <c r="A14" s="84"/>
      <c r="B14" s="84" t="s">
        <v>44</v>
      </c>
      <c r="C14" s="84" t="s">
        <v>45</v>
      </c>
      <c r="D14" s="85">
        <v>48005</v>
      </c>
      <c r="E14" s="79">
        <v>15832.39</v>
      </c>
      <c r="F14" s="79">
        <f t="shared" si="0"/>
        <v>2101.3192647156411</v>
      </c>
      <c r="G14" s="79">
        <v>26687.17</v>
      </c>
      <c r="H14" s="79">
        <f t="shared" si="1"/>
        <v>3541.9961510385556</v>
      </c>
      <c r="I14" s="79">
        <f t="shared" si="2"/>
        <v>-132.23615103855536</v>
      </c>
      <c r="J14" s="119">
        <v>3409.76</v>
      </c>
      <c r="K14" s="79"/>
      <c r="L14" s="79"/>
      <c r="M14" s="79"/>
      <c r="N14" s="79"/>
    </row>
    <row r="15" spans="1:15" ht="27" customHeight="1" x14ac:dyDescent="0.25">
      <c r="A15" s="84"/>
      <c r="B15" s="84" t="s">
        <v>46</v>
      </c>
      <c r="C15" s="84" t="s">
        <v>47</v>
      </c>
      <c r="D15" s="85">
        <v>48005</v>
      </c>
      <c r="E15" s="79">
        <v>2479.33</v>
      </c>
      <c r="F15" s="79">
        <f t="shared" si="0"/>
        <v>329.06364058663479</v>
      </c>
      <c r="G15" s="79">
        <v>1506.88</v>
      </c>
      <c r="H15" s="79">
        <f t="shared" si="1"/>
        <v>199.9973455438317</v>
      </c>
      <c r="I15" s="79">
        <f t="shared" si="2"/>
        <v>-99.997345543831699</v>
      </c>
      <c r="J15" s="119">
        <v>100</v>
      </c>
      <c r="K15" s="79"/>
      <c r="L15" s="79"/>
      <c r="M15" s="79"/>
      <c r="N15" s="79"/>
    </row>
    <row r="16" spans="1:15" ht="27" customHeight="1" x14ac:dyDescent="0.25">
      <c r="A16" s="84"/>
      <c r="B16" s="84" t="s">
        <v>48</v>
      </c>
      <c r="C16" s="84" t="s">
        <v>49</v>
      </c>
      <c r="D16" s="85">
        <v>48005</v>
      </c>
      <c r="E16" s="79">
        <v>1073.2</v>
      </c>
      <c r="F16" s="79">
        <f t="shared" si="0"/>
        <v>142.43811799057667</v>
      </c>
      <c r="G16" s="79">
        <v>1002.1</v>
      </c>
      <c r="H16" s="79">
        <f t="shared" si="1"/>
        <v>133.00152631229676</v>
      </c>
      <c r="I16" s="79">
        <f t="shared" si="2"/>
        <v>-63.001526312296761</v>
      </c>
      <c r="J16" s="119">
        <v>70</v>
      </c>
      <c r="K16" s="79"/>
      <c r="L16" s="79"/>
      <c r="M16" s="79"/>
      <c r="N16" s="79"/>
    </row>
    <row r="17" spans="1:14" ht="27" customHeight="1" x14ac:dyDescent="0.25">
      <c r="A17" s="84"/>
      <c r="B17" s="84" t="s">
        <v>37</v>
      </c>
      <c r="C17" s="84" t="s">
        <v>38</v>
      </c>
      <c r="D17" s="85">
        <v>48005</v>
      </c>
      <c r="E17" s="79">
        <v>0</v>
      </c>
      <c r="F17" s="79">
        <f t="shared" si="0"/>
        <v>0</v>
      </c>
      <c r="G17" s="79">
        <v>1002.1</v>
      </c>
      <c r="H17" s="79">
        <f t="shared" si="1"/>
        <v>133.00152631229676</v>
      </c>
      <c r="I17" s="79">
        <f t="shared" si="2"/>
        <v>-133.00152631229676</v>
      </c>
      <c r="J17" s="119">
        <v>0</v>
      </c>
      <c r="K17" s="79"/>
      <c r="L17" s="79"/>
      <c r="M17" s="79"/>
      <c r="N17" s="79"/>
    </row>
    <row r="18" spans="1:14" ht="27" customHeight="1" x14ac:dyDescent="0.25">
      <c r="A18" s="82"/>
      <c r="B18" s="81" t="s">
        <v>14</v>
      </c>
      <c r="C18" s="81" t="s">
        <v>15</v>
      </c>
      <c r="D18" s="83"/>
      <c r="E18" s="99">
        <v>37894</v>
      </c>
      <c r="F18" s="99">
        <f t="shared" si="0"/>
        <v>5029.3981020638394</v>
      </c>
      <c r="G18" s="99">
        <f>SUM(G20:G27,G19)</f>
        <v>30122.959999999999</v>
      </c>
      <c r="H18" s="99">
        <f t="shared" si="1"/>
        <v>3998.0038489614435</v>
      </c>
      <c r="I18" s="79">
        <f t="shared" si="2"/>
        <v>1307.9961510385565</v>
      </c>
      <c r="J18" s="118">
        <v>5306</v>
      </c>
      <c r="K18" s="99"/>
      <c r="L18" s="79"/>
      <c r="M18" s="99"/>
      <c r="N18" s="79"/>
    </row>
    <row r="19" spans="1:14" ht="27" customHeight="1" x14ac:dyDescent="0.25">
      <c r="A19" s="84"/>
      <c r="B19" s="84" t="s">
        <v>50</v>
      </c>
      <c r="C19" s="84" t="s">
        <v>51</v>
      </c>
      <c r="D19" s="85">
        <v>48005</v>
      </c>
      <c r="E19" s="79">
        <v>5000</v>
      </c>
      <c r="F19" s="79">
        <f t="shared" si="0"/>
        <v>663.61404207313024</v>
      </c>
      <c r="G19" s="79">
        <v>7007.08</v>
      </c>
      <c r="H19" s="79">
        <f t="shared" si="1"/>
        <v>929.99933638595792</v>
      </c>
      <c r="I19" s="79">
        <f t="shared" si="2"/>
        <v>-29.999336385957918</v>
      </c>
      <c r="J19" s="119">
        <v>900</v>
      </c>
      <c r="K19" s="79"/>
      <c r="L19" s="79"/>
      <c r="M19" s="79"/>
      <c r="N19" s="79"/>
    </row>
    <row r="20" spans="1:14" ht="27" customHeight="1" x14ac:dyDescent="0.25">
      <c r="A20" s="84"/>
      <c r="B20" s="84" t="s">
        <v>22</v>
      </c>
      <c r="C20" s="84" t="s">
        <v>23</v>
      </c>
      <c r="D20" s="85">
        <v>48005</v>
      </c>
      <c r="E20" s="79">
        <v>7640</v>
      </c>
      <c r="F20" s="79">
        <f t="shared" si="0"/>
        <v>1014.002256287743</v>
      </c>
      <c r="G20" s="79">
        <v>6005</v>
      </c>
      <c r="H20" s="79">
        <f t="shared" si="1"/>
        <v>797.0004645298294</v>
      </c>
      <c r="I20" s="79">
        <f t="shared" si="2"/>
        <v>-497.0004645298294</v>
      </c>
      <c r="J20" s="119">
        <v>300</v>
      </c>
      <c r="K20" s="79"/>
      <c r="L20" s="79"/>
      <c r="M20" s="79"/>
      <c r="N20" s="79"/>
    </row>
    <row r="21" spans="1:14" ht="27" customHeight="1" x14ac:dyDescent="0.25">
      <c r="A21" s="84"/>
      <c r="B21" s="84" t="s">
        <v>16</v>
      </c>
      <c r="C21" s="84" t="s">
        <v>43</v>
      </c>
      <c r="D21" s="85">
        <v>48005</v>
      </c>
      <c r="E21" s="79">
        <v>4554</v>
      </c>
      <c r="F21" s="79">
        <f t="shared" si="0"/>
        <v>604.41966952020698</v>
      </c>
      <c r="G21" s="79">
        <v>0</v>
      </c>
      <c r="H21" s="79">
        <f t="shared" si="1"/>
        <v>0</v>
      </c>
      <c r="I21" s="79">
        <f t="shared" si="2"/>
        <v>0</v>
      </c>
      <c r="J21" s="119">
        <v>0</v>
      </c>
      <c r="K21" s="79"/>
      <c r="L21" s="79"/>
      <c r="M21" s="79"/>
      <c r="N21" s="79"/>
    </row>
    <row r="22" spans="1:14" ht="27" customHeight="1" x14ac:dyDescent="0.25">
      <c r="A22" s="84"/>
      <c r="B22" s="84" t="s">
        <v>39</v>
      </c>
      <c r="C22" s="84" t="s">
        <v>52</v>
      </c>
      <c r="D22" s="85">
        <v>48005</v>
      </c>
      <c r="E22" s="79">
        <v>4600</v>
      </c>
      <c r="F22" s="79">
        <f t="shared" si="0"/>
        <v>610.52491870727977</v>
      </c>
      <c r="G22" s="79">
        <v>6600.23</v>
      </c>
      <c r="H22" s="79">
        <f t="shared" si="1"/>
        <v>876.00106178246722</v>
      </c>
      <c r="I22" s="79">
        <f t="shared" si="2"/>
        <v>-1.0617824672181086E-3</v>
      </c>
      <c r="J22" s="119">
        <v>876</v>
      </c>
      <c r="K22" s="79"/>
      <c r="L22" s="79"/>
      <c r="M22" s="79"/>
      <c r="N22" s="79"/>
    </row>
    <row r="23" spans="1:14" ht="27" customHeight="1" x14ac:dyDescent="0.25">
      <c r="A23" s="84"/>
      <c r="B23" s="84">
        <v>3235</v>
      </c>
      <c r="C23" s="84" t="s">
        <v>225</v>
      </c>
      <c r="D23" s="85">
        <v>48005</v>
      </c>
      <c r="E23" s="79">
        <v>3900</v>
      </c>
      <c r="F23" s="79">
        <f t="shared" si="0"/>
        <v>517.61895281704153</v>
      </c>
      <c r="G23" s="79">
        <v>97.95</v>
      </c>
      <c r="H23" s="79">
        <f t="shared" si="1"/>
        <v>13.000199084212621</v>
      </c>
      <c r="I23" s="79">
        <f t="shared" si="2"/>
        <v>736.99980091578743</v>
      </c>
      <c r="J23" s="119">
        <v>750</v>
      </c>
      <c r="K23" s="79"/>
      <c r="L23" s="79"/>
      <c r="M23" s="79"/>
      <c r="N23" s="79"/>
    </row>
    <row r="24" spans="1:14" ht="27" customHeight="1" x14ac:dyDescent="0.25">
      <c r="A24" s="84"/>
      <c r="B24" s="84" t="s">
        <v>40</v>
      </c>
      <c r="C24" s="84" t="s">
        <v>57</v>
      </c>
      <c r="D24" s="85">
        <v>48005</v>
      </c>
      <c r="E24" s="79">
        <v>2130</v>
      </c>
      <c r="F24" s="79">
        <f t="shared" si="0"/>
        <v>282.69958192315346</v>
      </c>
      <c r="G24" s="79">
        <v>3804.93</v>
      </c>
      <c r="H24" s="79">
        <f t="shared" si="1"/>
        <v>505.00099542106307</v>
      </c>
      <c r="I24" s="79">
        <f t="shared" si="2"/>
        <v>-55.000995421063067</v>
      </c>
      <c r="J24" s="119">
        <v>450</v>
      </c>
      <c r="K24" s="79"/>
      <c r="L24" s="79"/>
      <c r="M24" s="79"/>
      <c r="N24" s="79"/>
    </row>
    <row r="25" spans="1:14" ht="27" customHeight="1" x14ac:dyDescent="0.25">
      <c r="A25" s="84"/>
      <c r="B25" s="84" t="s">
        <v>18</v>
      </c>
      <c r="C25" s="84" t="s">
        <v>19</v>
      </c>
      <c r="D25" s="85">
        <v>48005</v>
      </c>
      <c r="E25" s="79">
        <v>0</v>
      </c>
      <c r="F25" s="79">
        <f t="shared" si="0"/>
        <v>0</v>
      </c>
      <c r="G25" s="79">
        <v>399.33</v>
      </c>
      <c r="H25" s="79">
        <f t="shared" si="1"/>
        <v>53.000199084212618</v>
      </c>
      <c r="I25" s="79">
        <f t="shared" si="2"/>
        <v>-33.000199084212618</v>
      </c>
      <c r="J25" s="119">
        <v>20</v>
      </c>
      <c r="K25" s="79"/>
      <c r="L25" s="79"/>
      <c r="M25" s="79"/>
      <c r="N25" s="79"/>
    </row>
    <row r="26" spans="1:14" ht="27" customHeight="1" x14ac:dyDescent="0.25">
      <c r="A26" s="84"/>
      <c r="B26" s="84" t="s">
        <v>26</v>
      </c>
      <c r="C26" s="84" t="s">
        <v>27</v>
      </c>
      <c r="D26" s="85">
        <v>48005</v>
      </c>
      <c r="E26" s="79">
        <v>9620</v>
      </c>
      <c r="F26" s="79">
        <f t="shared" si="0"/>
        <v>1276.7934169487025</v>
      </c>
      <c r="G26" s="79">
        <v>6005</v>
      </c>
      <c r="H26" s="79">
        <f t="shared" si="1"/>
        <v>797.0004645298294</v>
      </c>
      <c r="I26" s="79">
        <f t="shared" si="2"/>
        <v>1202.9995354701705</v>
      </c>
      <c r="J26" s="119">
        <v>2000</v>
      </c>
      <c r="K26" s="79"/>
      <c r="L26" s="79"/>
      <c r="M26" s="79"/>
      <c r="N26" s="79"/>
    </row>
    <row r="27" spans="1:14" ht="27" customHeight="1" x14ac:dyDescent="0.25">
      <c r="A27" s="84"/>
      <c r="B27" s="84" t="s">
        <v>20</v>
      </c>
      <c r="C27" s="84" t="s">
        <v>21</v>
      </c>
      <c r="D27" s="85">
        <v>48005</v>
      </c>
      <c r="E27" s="79">
        <v>450</v>
      </c>
      <c r="F27" s="79">
        <f t="shared" si="0"/>
        <v>59.725263786581721</v>
      </c>
      <c r="G27" s="79">
        <v>203.44</v>
      </c>
      <c r="H27" s="79">
        <f t="shared" si="1"/>
        <v>27.001128143871522</v>
      </c>
      <c r="I27" s="79">
        <f t="shared" si="2"/>
        <v>-17.001128143871522</v>
      </c>
      <c r="J27" s="119">
        <v>10</v>
      </c>
      <c r="K27" s="79"/>
      <c r="L27" s="79"/>
      <c r="M27" s="79"/>
      <c r="N27" s="79"/>
    </row>
    <row r="28" spans="1:14" ht="27" customHeight="1" x14ac:dyDescent="0.25">
      <c r="A28" s="82"/>
      <c r="B28" s="81" t="s">
        <v>10</v>
      </c>
      <c r="C28" s="81" t="s">
        <v>11</v>
      </c>
      <c r="D28" s="83"/>
      <c r="E28" s="99">
        <v>4949.66</v>
      </c>
      <c r="F28" s="99">
        <f t="shared" si="0"/>
        <v>656.93277589753791</v>
      </c>
      <c r="G28" s="99">
        <f>SUM(G29,G30:G32)</f>
        <v>6404.35</v>
      </c>
      <c r="H28" s="99">
        <f t="shared" si="1"/>
        <v>850.00331807021041</v>
      </c>
      <c r="I28" s="79">
        <f t="shared" si="2"/>
        <v>-517.00331807021041</v>
      </c>
      <c r="J28" s="118">
        <v>333</v>
      </c>
      <c r="K28" s="99"/>
      <c r="L28" s="79"/>
      <c r="M28" s="99"/>
      <c r="N28" s="79"/>
    </row>
    <row r="29" spans="1:14" ht="27" customHeight="1" x14ac:dyDescent="0.25">
      <c r="A29" s="84"/>
      <c r="B29" s="84">
        <v>3293</v>
      </c>
      <c r="C29" s="84" t="s">
        <v>223</v>
      </c>
      <c r="D29" s="85">
        <v>48005</v>
      </c>
      <c r="E29" s="79">
        <v>0</v>
      </c>
      <c r="F29" s="79">
        <f t="shared" si="0"/>
        <v>0</v>
      </c>
      <c r="G29" s="79">
        <v>301.38</v>
      </c>
      <c r="H29" s="79">
        <f t="shared" si="1"/>
        <v>40</v>
      </c>
      <c r="I29" s="79">
        <f t="shared" si="2"/>
        <v>-40</v>
      </c>
      <c r="J29" s="119">
        <v>0</v>
      </c>
      <c r="K29" s="79"/>
      <c r="L29" s="79"/>
      <c r="M29" s="79"/>
      <c r="N29" s="79"/>
    </row>
    <row r="30" spans="1:14" ht="27" customHeight="1" x14ac:dyDescent="0.25">
      <c r="A30" s="84"/>
      <c r="B30" s="84">
        <v>3294</v>
      </c>
      <c r="C30" s="84" t="s">
        <v>54</v>
      </c>
      <c r="D30" s="85">
        <v>48005</v>
      </c>
      <c r="E30" s="79">
        <v>1200</v>
      </c>
      <c r="F30" s="79">
        <f t="shared" si="0"/>
        <v>159.26737009755126</v>
      </c>
      <c r="G30" s="79">
        <v>1002.1</v>
      </c>
      <c r="H30" s="79">
        <f t="shared" si="1"/>
        <v>133.00152631229676</v>
      </c>
      <c r="I30" s="79">
        <f t="shared" si="2"/>
        <v>-1.5263122967610343E-3</v>
      </c>
      <c r="J30" s="119">
        <v>133</v>
      </c>
      <c r="K30" s="79"/>
      <c r="L30" s="79"/>
      <c r="M30" s="79"/>
      <c r="N30" s="79"/>
    </row>
    <row r="31" spans="1:14" ht="27" customHeight="1" x14ac:dyDescent="0.25">
      <c r="A31" s="84"/>
      <c r="B31" s="84">
        <v>3295</v>
      </c>
      <c r="C31" s="84" t="s">
        <v>53</v>
      </c>
      <c r="D31" s="85">
        <v>48005</v>
      </c>
      <c r="E31" s="79">
        <v>390</v>
      </c>
      <c r="F31" s="79">
        <f t="shared" si="0"/>
        <v>51.761895281704156</v>
      </c>
      <c r="G31" s="79">
        <v>504.82</v>
      </c>
      <c r="H31" s="79">
        <f t="shared" si="1"/>
        <v>67.001128143871526</v>
      </c>
      <c r="I31" s="79">
        <f t="shared" si="2"/>
        <v>-67.001128143871526</v>
      </c>
      <c r="J31" s="119">
        <v>0</v>
      </c>
      <c r="K31" s="79"/>
      <c r="L31" s="79"/>
      <c r="M31" s="79"/>
      <c r="N31" s="79"/>
    </row>
    <row r="32" spans="1:14" ht="27" customHeight="1" x14ac:dyDescent="0.25">
      <c r="A32" s="84"/>
      <c r="B32" s="84" t="s">
        <v>17</v>
      </c>
      <c r="C32" s="84" t="s">
        <v>28</v>
      </c>
      <c r="D32" s="85">
        <v>48005</v>
      </c>
      <c r="E32" s="79">
        <v>3359.66</v>
      </c>
      <c r="F32" s="79">
        <f t="shared" si="0"/>
        <v>445.90351051828253</v>
      </c>
      <c r="G32" s="79">
        <v>4596.05</v>
      </c>
      <c r="H32" s="79">
        <f t="shared" si="1"/>
        <v>610.00066361404208</v>
      </c>
      <c r="I32" s="79">
        <f t="shared" si="2"/>
        <v>-410.00066361404208</v>
      </c>
      <c r="J32" s="119">
        <v>200</v>
      </c>
      <c r="K32" s="79"/>
      <c r="L32" s="79"/>
      <c r="M32" s="79"/>
      <c r="N32" s="79"/>
    </row>
    <row r="33" spans="1:14" ht="27" customHeight="1" x14ac:dyDescent="0.25">
      <c r="A33" s="82"/>
      <c r="B33" s="81">
        <v>34</v>
      </c>
      <c r="C33" s="81" t="s">
        <v>160</v>
      </c>
      <c r="D33" s="83"/>
      <c r="E33" s="99">
        <v>4500</v>
      </c>
      <c r="F33" s="99">
        <f t="shared" si="0"/>
        <v>597.25263786581718</v>
      </c>
      <c r="G33" s="99">
        <f>SUM(G34)</f>
        <v>3993.29</v>
      </c>
      <c r="H33" s="99">
        <f t="shared" si="1"/>
        <v>530.00066361404208</v>
      </c>
      <c r="I33" s="79">
        <f t="shared" si="2"/>
        <v>19.999336385957918</v>
      </c>
      <c r="J33" s="118">
        <v>550</v>
      </c>
      <c r="K33" s="99">
        <v>3993.29</v>
      </c>
      <c r="L33" s="79">
        <f>K33/7.5345</f>
        <v>530.00066361404208</v>
      </c>
      <c r="M33" s="99">
        <v>3993.29</v>
      </c>
      <c r="N33" s="79">
        <f>M33/7.5345</f>
        <v>530.00066361404208</v>
      </c>
    </row>
    <row r="34" spans="1:14" ht="27" customHeight="1" x14ac:dyDescent="0.25">
      <c r="A34" s="82"/>
      <c r="B34" s="81" t="s">
        <v>29</v>
      </c>
      <c r="C34" s="81" t="s">
        <v>30</v>
      </c>
      <c r="D34" s="83"/>
      <c r="E34" s="99">
        <v>4500</v>
      </c>
      <c r="F34" s="99">
        <f t="shared" si="0"/>
        <v>597.25263786581718</v>
      </c>
      <c r="G34" s="99">
        <f>SUM(G35)</f>
        <v>3993.29</v>
      </c>
      <c r="H34" s="99">
        <f t="shared" si="1"/>
        <v>530.00066361404208</v>
      </c>
      <c r="I34" s="79">
        <f t="shared" si="2"/>
        <v>19.999336385957918</v>
      </c>
      <c r="J34" s="118">
        <v>550</v>
      </c>
      <c r="K34" s="99"/>
      <c r="L34" s="79"/>
      <c r="M34" s="99"/>
      <c r="N34" s="79"/>
    </row>
    <row r="35" spans="1:14" ht="27" customHeight="1" x14ac:dyDescent="0.25">
      <c r="A35" s="84"/>
      <c r="B35" s="84" t="s">
        <v>31</v>
      </c>
      <c r="C35" s="84" t="s">
        <v>32</v>
      </c>
      <c r="D35" s="85">
        <v>48005</v>
      </c>
      <c r="E35" s="79">
        <v>4500</v>
      </c>
      <c r="F35" s="79">
        <f t="shared" si="0"/>
        <v>597.25263786581718</v>
      </c>
      <c r="G35" s="79">
        <v>3993.29</v>
      </c>
      <c r="H35" s="79">
        <f t="shared" si="1"/>
        <v>530.00066361404208</v>
      </c>
      <c r="I35" s="79">
        <f t="shared" si="2"/>
        <v>19.999336385957918</v>
      </c>
      <c r="J35" s="119">
        <v>550</v>
      </c>
      <c r="K35" s="79"/>
      <c r="L35" s="79"/>
      <c r="M35" s="79"/>
      <c r="N35" s="79"/>
    </row>
    <row r="36" spans="1:14" s="102" customFormat="1" ht="27" customHeight="1" x14ac:dyDescent="0.25">
      <c r="A36" s="81"/>
      <c r="B36" s="81">
        <v>36</v>
      </c>
      <c r="C36" s="81" t="s">
        <v>324</v>
      </c>
      <c r="D36" s="98"/>
      <c r="E36" s="99">
        <v>0</v>
      </c>
      <c r="F36" s="99">
        <f t="shared" si="0"/>
        <v>0</v>
      </c>
      <c r="G36" s="99">
        <v>0</v>
      </c>
      <c r="H36" s="99">
        <f t="shared" si="1"/>
        <v>0</v>
      </c>
      <c r="I36" s="79">
        <f t="shared" si="2"/>
        <v>75</v>
      </c>
      <c r="J36" s="118">
        <v>75</v>
      </c>
      <c r="K36" s="99"/>
      <c r="L36" s="99"/>
      <c r="M36" s="99"/>
      <c r="N36" s="99"/>
    </row>
    <row r="37" spans="1:14" s="102" customFormat="1" ht="27" customHeight="1" x14ac:dyDescent="0.25">
      <c r="A37" s="81"/>
      <c r="B37" s="81">
        <v>369</v>
      </c>
      <c r="C37" s="81" t="s">
        <v>325</v>
      </c>
      <c r="D37" s="98"/>
      <c r="E37" s="99">
        <v>0</v>
      </c>
      <c r="F37" s="99">
        <f t="shared" si="0"/>
        <v>0</v>
      </c>
      <c r="G37" s="99">
        <v>0</v>
      </c>
      <c r="H37" s="99">
        <f t="shared" si="1"/>
        <v>0</v>
      </c>
      <c r="I37" s="79">
        <f t="shared" si="2"/>
        <v>75</v>
      </c>
      <c r="J37" s="118">
        <v>75</v>
      </c>
      <c r="K37" s="99"/>
      <c r="L37" s="99"/>
      <c r="M37" s="99"/>
      <c r="N37" s="99"/>
    </row>
    <row r="38" spans="1:14" ht="27" customHeight="1" x14ac:dyDescent="0.25">
      <c r="A38" s="84"/>
      <c r="B38" s="84">
        <v>3691</v>
      </c>
      <c r="C38" s="84" t="s">
        <v>326</v>
      </c>
      <c r="D38" s="85">
        <v>48005</v>
      </c>
      <c r="E38" s="79">
        <v>0</v>
      </c>
      <c r="F38" s="79">
        <f t="shared" si="0"/>
        <v>0</v>
      </c>
      <c r="G38" s="79">
        <v>0</v>
      </c>
      <c r="H38" s="79">
        <f t="shared" si="1"/>
        <v>0</v>
      </c>
      <c r="I38" s="79">
        <f t="shared" si="2"/>
        <v>75</v>
      </c>
      <c r="J38" s="119">
        <v>75</v>
      </c>
      <c r="K38" s="79"/>
      <c r="L38" s="79"/>
      <c r="M38" s="79"/>
      <c r="N38" s="79"/>
    </row>
    <row r="39" spans="1:14" ht="27" customHeight="1" x14ac:dyDescent="0.25">
      <c r="A39" s="81" t="s">
        <v>222</v>
      </c>
      <c r="B39" s="82" t="s">
        <v>3</v>
      </c>
      <c r="C39" s="81" t="s">
        <v>275</v>
      </c>
      <c r="D39" s="83"/>
      <c r="E39" s="99">
        <v>229095.6</v>
      </c>
      <c r="F39" s="99">
        <f t="shared" si="0"/>
        <v>30406.211427433802</v>
      </c>
      <c r="G39" s="99">
        <f>SUM(G41,G47)</f>
        <v>244577.4</v>
      </c>
      <c r="H39" s="99">
        <f t="shared" si="1"/>
        <v>32460.999402747359</v>
      </c>
      <c r="I39" s="79">
        <f t="shared" si="2"/>
        <v>-4017.0394027473594</v>
      </c>
      <c r="J39" s="118">
        <v>28443.96</v>
      </c>
      <c r="K39" s="99">
        <f>SUM(K41,K47)</f>
        <v>244577.4</v>
      </c>
      <c r="L39" s="79">
        <f>K39/7.5345</f>
        <v>32460.999402747359</v>
      </c>
      <c r="M39" s="99">
        <v>244577.4</v>
      </c>
      <c r="N39" s="79">
        <f>M39/7.5345</f>
        <v>32460.999402747359</v>
      </c>
    </row>
    <row r="40" spans="1:14" ht="27" customHeight="1" x14ac:dyDescent="0.25">
      <c r="A40" s="82"/>
      <c r="B40" s="81">
        <v>3</v>
      </c>
      <c r="C40" s="81" t="s">
        <v>159</v>
      </c>
      <c r="D40" s="83"/>
      <c r="E40" s="99">
        <v>229095.6</v>
      </c>
      <c r="F40" s="99">
        <f t="shared" si="0"/>
        <v>30406.211427433802</v>
      </c>
      <c r="G40" s="99">
        <f>SUM(G41,G47)</f>
        <v>244577.4</v>
      </c>
      <c r="H40" s="99">
        <f t="shared" si="1"/>
        <v>32460.999402747359</v>
      </c>
      <c r="I40" s="79">
        <f t="shared" si="2"/>
        <v>-4017.0394027473594</v>
      </c>
      <c r="J40" s="118">
        <f>SUM(J41,J47)</f>
        <v>28443.96</v>
      </c>
      <c r="K40" s="99"/>
      <c r="L40" s="79"/>
      <c r="M40" s="99"/>
      <c r="N40" s="79"/>
    </row>
    <row r="41" spans="1:14" ht="27" customHeight="1" x14ac:dyDescent="0.25">
      <c r="A41" s="82"/>
      <c r="B41" s="81">
        <v>32</v>
      </c>
      <c r="C41" s="81" t="s">
        <v>158</v>
      </c>
      <c r="D41" s="83"/>
      <c r="E41" s="99">
        <v>9600</v>
      </c>
      <c r="F41" s="99">
        <f t="shared" si="0"/>
        <v>1274.1389607804101</v>
      </c>
      <c r="G41" s="99">
        <v>8400.9599999999991</v>
      </c>
      <c r="H41" s="99">
        <f t="shared" si="1"/>
        <v>1114.9990045789368</v>
      </c>
      <c r="I41" s="79">
        <f t="shared" si="2"/>
        <v>-159.37900457893682</v>
      </c>
      <c r="J41" s="118">
        <f>SUM(J42,J44)</f>
        <v>955.62</v>
      </c>
      <c r="K41" s="99">
        <v>8400.9599999999991</v>
      </c>
      <c r="L41" s="79">
        <f>K41/7.5345</f>
        <v>1114.9990045789368</v>
      </c>
      <c r="M41" s="99">
        <v>8400.9599999999991</v>
      </c>
      <c r="N41" s="79">
        <f>M41/7.5345</f>
        <v>1114.9990045789368</v>
      </c>
    </row>
    <row r="42" spans="1:14" ht="27" customHeight="1" x14ac:dyDescent="0.25">
      <c r="A42" s="82"/>
      <c r="B42" s="81" t="s">
        <v>35</v>
      </c>
      <c r="C42" s="81" t="s">
        <v>36</v>
      </c>
      <c r="D42" s="83"/>
      <c r="E42" s="99">
        <v>0</v>
      </c>
      <c r="F42" s="99">
        <f t="shared" si="0"/>
        <v>0</v>
      </c>
      <c r="G42" s="99">
        <v>0</v>
      </c>
      <c r="H42" s="79">
        <f t="shared" si="1"/>
        <v>0</v>
      </c>
      <c r="I42" s="79">
        <f t="shared" si="2"/>
        <v>0</v>
      </c>
      <c r="J42" s="119">
        <v>0</v>
      </c>
      <c r="K42" s="79"/>
      <c r="L42" s="79"/>
      <c r="M42" s="79"/>
      <c r="N42" s="79"/>
    </row>
    <row r="43" spans="1:14" ht="27" customHeight="1" x14ac:dyDescent="0.25">
      <c r="A43" s="82"/>
      <c r="B43" s="84">
        <v>3223</v>
      </c>
      <c r="C43" s="84" t="s">
        <v>42</v>
      </c>
      <c r="D43" s="85">
        <v>11001</v>
      </c>
      <c r="E43" s="79">
        <v>0</v>
      </c>
      <c r="F43" s="79">
        <f t="shared" si="0"/>
        <v>0</v>
      </c>
      <c r="G43" s="79">
        <v>0</v>
      </c>
      <c r="H43" s="79">
        <f t="shared" si="1"/>
        <v>0</v>
      </c>
      <c r="I43" s="79">
        <f t="shared" si="2"/>
        <v>0</v>
      </c>
      <c r="J43" s="119">
        <v>0</v>
      </c>
      <c r="K43" s="79"/>
      <c r="L43" s="79"/>
      <c r="M43" s="79"/>
      <c r="N43" s="79"/>
    </row>
    <row r="44" spans="1:14" ht="27" customHeight="1" x14ac:dyDescent="0.25">
      <c r="A44" s="82"/>
      <c r="B44" s="81" t="s">
        <v>14</v>
      </c>
      <c r="C44" s="81" t="s">
        <v>15</v>
      </c>
      <c r="D44" s="83"/>
      <c r="E44" s="99">
        <v>9600</v>
      </c>
      <c r="F44" s="99">
        <f t="shared" si="0"/>
        <v>1274.1389607804101</v>
      </c>
      <c r="G44" s="99">
        <v>8400.9599999999991</v>
      </c>
      <c r="H44" s="99">
        <f t="shared" si="1"/>
        <v>1114.9990045789368</v>
      </c>
      <c r="I44" s="79">
        <f t="shared" si="2"/>
        <v>-159.37900457893682</v>
      </c>
      <c r="J44" s="118">
        <v>955.62</v>
      </c>
      <c r="K44" s="99"/>
      <c r="L44" s="79"/>
      <c r="M44" s="99"/>
      <c r="N44" s="79"/>
    </row>
    <row r="45" spans="1:14" ht="27" customHeight="1" x14ac:dyDescent="0.25">
      <c r="A45" s="84"/>
      <c r="B45" s="84" t="s">
        <v>40</v>
      </c>
      <c r="C45" s="84" t="s">
        <v>57</v>
      </c>
      <c r="D45" s="85">
        <v>11001</v>
      </c>
      <c r="E45" s="79">
        <v>0</v>
      </c>
      <c r="F45" s="79">
        <f t="shared" si="0"/>
        <v>0</v>
      </c>
      <c r="G45" s="79">
        <v>8400.9599999999991</v>
      </c>
      <c r="H45" s="79">
        <f t="shared" si="1"/>
        <v>1114.9990045789368</v>
      </c>
      <c r="I45" s="79">
        <f t="shared" si="2"/>
        <v>-1114.9990045789368</v>
      </c>
      <c r="J45" s="119">
        <v>0</v>
      </c>
      <c r="K45" s="79"/>
      <c r="L45" s="79"/>
      <c r="M45" s="79"/>
      <c r="N45" s="79"/>
    </row>
    <row r="46" spans="1:14" ht="27" customHeight="1" x14ac:dyDescent="0.25">
      <c r="A46" s="84"/>
      <c r="B46" s="84">
        <v>3236</v>
      </c>
      <c r="C46" s="84" t="s">
        <v>57</v>
      </c>
      <c r="D46" s="85">
        <v>48005</v>
      </c>
      <c r="E46" s="79">
        <v>9600</v>
      </c>
      <c r="F46" s="79">
        <f t="shared" si="0"/>
        <v>1274.1389607804101</v>
      </c>
      <c r="G46" s="79"/>
      <c r="H46" s="79"/>
      <c r="I46" s="79">
        <f t="shared" si="2"/>
        <v>955.62</v>
      </c>
      <c r="J46" s="119">
        <v>955.62</v>
      </c>
      <c r="K46" s="79"/>
      <c r="L46" s="79"/>
      <c r="M46" s="79"/>
      <c r="N46" s="79"/>
    </row>
    <row r="47" spans="1:14" ht="27" customHeight="1" x14ac:dyDescent="0.25">
      <c r="A47" s="82"/>
      <c r="B47" s="81">
        <v>37</v>
      </c>
      <c r="C47" s="81" t="s">
        <v>161</v>
      </c>
      <c r="D47" s="83"/>
      <c r="E47" s="99">
        <v>219495.6</v>
      </c>
      <c r="F47" s="99">
        <f t="shared" si="0"/>
        <v>29132.072466653393</v>
      </c>
      <c r="G47" s="99">
        <f>SUM(G48)</f>
        <v>236176.44</v>
      </c>
      <c r="H47" s="99">
        <f t="shared" si="1"/>
        <v>31346.000398168424</v>
      </c>
      <c r="I47" s="79">
        <f t="shared" si="2"/>
        <v>-3857.6603981684239</v>
      </c>
      <c r="J47" s="118">
        <v>27488.34</v>
      </c>
      <c r="K47" s="99">
        <v>236176.44</v>
      </c>
      <c r="L47" s="79">
        <f>K47/7.5345</f>
        <v>31346.000398168424</v>
      </c>
      <c r="M47" s="99">
        <v>236176.44</v>
      </c>
      <c r="N47" s="79">
        <f>M47/7.5345</f>
        <v>31346.000398168424</v>
      </c>
    </row>
    <row r="48" spans="1:14" ht="27" customHeight="1" x14ac:dyDescent="0.25">
      <c r="A48" s="82"/>
      <c r="B48" s="81" t="s">
        <v>12</v>
      </c>
      <c r="C48" s="81" t="s">
        <v>13</v>
      </c>
      <c r="D48" s="83"/>
      <c r="E48" s="99">
        <v>219495.6</v>
      </c>
      <c r="F48" s="99">
        <f t="shared" si="0"/>
        <v>29132.072466653393</v>
      </c>
      <c r="G48" s="99">
        <f>SUM(G49)</f>
        <v>236176.44</v>
      </c>
      <c r="H48" s="99">
        <f t="shared" si="1"/>
        <v>31346.000398168424</v>
      </c>
      <c r="I48" s="79">
        <f t="shared" si="2"/>
        <v>-3857.6603981684239</v>
      </c>
      <c r="J48" s="118">
        <v>27488.34</v>
      </c>
      <c r="K48" s="99"/>
      <c r="L48" s="79"/>
      <c r="M48" s="99"/>
      <c r="N48" s="79"/>
    </row>
    <row r="49" spans="1:14" ht="27" customHeight="1" x14ac:dyDescent="0.25">
      <c r="A49" s="84"/>
      <c r="B49" s="84" t="s">
        <v>62</v>
      </c>
      <c r="C49" s="84" t="s">
        <v>63</v>
      </c>
      <c r="D49" s="85">
        <v>48005</v>
      </c>
      <c r="E49" s="99">
        <v>219495.6</v>
      </c>
      <c r="F49" s="79">
        <f t="shared" si="0"/>
        <v>29132.072466653393</v>
      </c>
      <c r="G49" s="79">
        <v>236176.44</v>
      </c>
      <c r="H49" s="79">
        <f t="shared" si="1"/>
        <v>31346.000398168424</v>
      </c>
      <c r="I49" s="79">
        <f t="shared" si="2"/>
        <v>-3857.6603981684239</v>
      </c>
      <c r="J49" s="119">
        <v>27488.34</v>
      </c>
      <c r="K49" s="79"/>
      <c r="L49" s="79"/>
      <c r="M49" s="79"/>
      <c r="N49" s="79"/>
    </row>
    <row r="50" spans="1:14" ht="27" customHeight="1" x14ac:dyDescent="0.25">
      <c r="A50" s="81" t="s">
        <v>226</v>
      </c>
      <c r="B50" s="82" t="s">
        <v>3</v>
      </c>
      <c r="C50" s="81" t="s">
        <v>227</v>
      </c>
      <c r="D50" s="83"/>
      <c r="E50" s="99">
        <v>2893449.42</v>
      </c>
      <c r="F50" s="99">
        <f t="shared" si="0"/>
        <v>384026.73302807083</v>
      </c>
      <c r="G50" s="99">
        <f>SUM(G51)</f>
        <v>2573536.5900000003</v>
      </c>
      <c r="H50" s="99">
        <f t="shared" si="1"/>
        <v>341567.00378260005</v>
      </c>
      <c r="I50" s="79">
        <f t="shared" si="2"/>
        <v>80432.996217399952</v>
      </c>
      <c r="J50" s="118">
        <f>SUM(J51)</f>
        <v>422000</v>
      </c>
      <c r="K50" s="99">
        <f>SUM(K52,K63,K72)</f>
        <v>2573536.59</v>
      </c>
      <c r="L50" s="79">
        <f>K50/7.5345</f>
        <v>341567.00378259999</v>
      </c>
      <c r="M50" s="99">
        <v>2573536.59</v>
      </c>
      <c r="N50" s="79">
        <f>M50/7.5345</f>
        <v>341567.00378259999</v>
      </c>
    </row>
    <row r="51" spans="1:14" ht="27" customHeight="1" x14ac:dyDescent="0.25">
      <c r="A51" s="82"/>
      <c r="B51" s="81">
        <v>3</v>
      </c>
      <c r="C51" s="81" t="s">
        <v>159</v>
      </c>
      <c r="D51" s="83"/>
      <c r="E51" s="99">
        <v>2893449.42</v>
      </c>
      <c r="F51" s="99">
        <f t="shared" si="0"/>
        <v>384026.73302807083</v>
      </c>
      <c r="G51" s="99">
        <f>SUM(G52,G63,G72)</f>
        <v>2573536.5900000003</v>
      </c>
      <c r="H51" s="99">
        <f t="shared" si="1"/>
        <v>341567.00378260005</v>
      </c>
      <c r="I51" s="79">
        <f t="shared" si="2"/>
        <v>80432.996217399952</v>
      </c>
      <c r="J51" s="118">
        <f>SUM(J52,J63,J72)</f>
        <v>422000</v>
      </c>
      <c r="K51" s="99"/>
      <c r="L51" s="79"/>
      <c r="M51" s="99"/>
      <c r="N51" s="79"/>
    </row>
    <row r="52" spans="1:14" ht="27" customHeight="1" x14ac:dyDescent="0.25">
      <c r="A52" s="82"/>
      <c r="B52" s="81">
        <v>31</v>
      </c>
      <c r="C52" s="81" t="s">
        <v>228</v>
      </c>
      <c r="D52" s="83"/>
      <c r="E52" s="99">
        <v>2723779.37</v>
      </c>
      <c r="F52" s="99">
        <f t="shared" si="0"/>
        <v>361507.64748822083</v>
      </c>
      <c r="G52" s="99">
        <f>SUM(G53,G58,G60)</f>
        <v>2428527.5900000003</v>
      </c>
      <c r="H52" s="99">
        <f t="shared" si="1"/>
        <v>322321.00205720356</v>
      </c>
      <c r="I52" s="79">
        <f t="shared" si="2"/>
        <v>73905.527942796412</v>
      </c>
      <c r="J52" s="118">
        <f>SUM(J53,J58,J60)</f>
        <v>396226.52999999997</v>
      </c>
      <c r="K52" s="99">
        <v>2428527.59</v>
      </c>
      <c r="L52" s="79">
        <f>K52/7.5345</f>
        <v>322321.0020572035</v>
      </c>
      <c r="M52" s="99">
        <v>2428527.59</v>
      </c>
      <c r="N52" s="79">
        <f>M52/7.5345</f>
        <v>322321.0020572035</v>
      </c>
    </row>
    <row r="53" spans="1:14" ht="27" customHeight="1" x14ac:dyDescent="0.25">
      <c r="A53" s="82"/>
      <c r="B53" s="81">
        <v>311</v>
      </c>
      <c r="C53" s="81" t="s">
        <v>229</v>
      </c>
      <c r="D53" s="83"/>
      <c r="E53" s="99">
        <v>2255733.33</v>
      </c>
      <c r="F53" s="99">
        <f t="shared" si="0"/>
        <v>299387.26259207644</v>
      </c>
      <c r="G53" s="99">
        <f>SUM(G54:G57)</f>
        <v>2000017.9300000002</v>
      </c>
      <c r="H53" s="99">
        <f t="shared" si="1"/>
        <v>265447.99654920696</v>
      </c>
      <c r="I53" s="79">
        <f t="shared" si="2"/>
        <v>63721.043450793019</v>
      </c>
      <c r="J53" s="118">
        <f>SUM(J54:J57)</f>
        <v>329169.03999999998</v>
      </c>
      <c r="K53" s="99"/>
      <c r="L53" s="79"/>
      <c r="M53" s="99"/>
      <c r="N53" s="79"/>
    </row>
    <row r="54" spans="1:14" ht="27" customHeight="1" x14ac:dyDescent="0.25">
      <c r="A54" s="84"/>
      <c r="B54" s="84">
        <v>3111</v>
      </c>
      <c r="C54" s="84" t="s">
        <v>229</v>
      </c>
      <c r="D54" s="85">
        <v>53082</v>
      </c>
      <c r="E54" s="79">
        <v>2196005.56</v>
      </c>
      <c r="F54" s="79">
        <f t="shared" si="0"/>
        <v>291460.02521733358</v>
      </c>
      <c r="G54" s="79">
        <v>1950003.91</v>
      </c>
      <c r="H54" s="79">
        <f t="shared" si="1"/>
        <v>258809.99535470168</v>
      </c>
      <c r="I54" s="79">
        <f t="shared" si="2"/>
        <v>62240.004645298322</v>
      </c>
      <c r="J54" s="119">
        <v>321050</v>
      </c>
      <c r="K54" s="79"/>
      <c r="L54" s="79"/>
      <c r="M54" s="79"/>
      <c r="N54" s="79"/>
    </row>
    <row r="55" spans="1:14" ht="27" customHeight="1" x14ac:dyDescent="0.25">
      <c r="A55" s="84"/>
      <c r="B55" s="84">
        <v>3111</v>
      </c>
      <c r="C55" s="84" t="s">
        <v>230</v>
      </c>
      <c r="D55" s="85">
        <v>53082</v>
      </c>
      <c r="E55" s="79">
        <v>7879.95</v>
      </c>
      <c r="F55" s="79">
        <f t="shared" si="0"/>
        <v>1045.8490941668324</v>
      </c>
      <c r="G55" s="79">
        <v>20004.099999999999</v>
      </c>
      <c r="H55" s="79">
        <f t="shared" si="1"/>
        <v>2655.0003318070208</v>
      </c>
      <c r="I55" s="79">
        <f t="shared" si="2"/>
        <v>-1463.9603318070208</v>
      </c>
      <c r="J55" s="119">
        <v>1191.04</v>
      </c>
      <c r="K55" s="79"/>
      <c r="L55" s="79"/>
      <c r="M55" s="79"/>
      <c r="N55" s="79"/>
    </row>
    <row r="56" spans="1:14" ht="27" customHeight="1" x14ac:dyDescent="0.25">
      <c r="A56" s="84"/>
      <c r="B56" s="84">
        <v>3113</v>
      </c>
      <c r="C56" s="84" t="s">
        <v>276</v>
      </c>
      <c r="D56" s="85">
        <v>53082</v>
      </c>
      <c r="E56" s="79">
        <v>46762.76</v>
      </c>
      <c r="F56" s="79">
        <f t="shared" si="0"/>
        <v>6206.4848364191384</v>
      </c>
      <c r="G56" s="79">
        <v>20004.099999999999</v>
      </c>
      <c r="H56" s="79">
        <f t="shared" si="1"/>
        <v>2655.0003318070208</v>
      </c>
      <c r="I56" s="79">
        <f t="shared" si="2"/>
        <v>2944.9996681929792</v>
      </c>
      <c r="J56" s="119">
        <v>5600</v>
      </c>
      <c r="K56" s="79"/>
      <c r="L56" s="79"/>
      <c r="M56" s="79"/>
      <c r="N56" s="79"/>
    </row>
    <row r="57" spans="1:14" ht="27" customHeight="1" x14ac:dyDescent="0.25">
      <c r="A57" s="84"/>
      <c r="B57" s="84">
        <v>3114</v>
      </c>
      <c r="C57" s="84" t="s">
        <v>277</v>
      </c>
      <c r="D57" s="85">
        <v>53082</v>
      </c>
      <c r="E57" s="79">
        <v>5085.0600000000004</v>
      </c>
      <c r="F57" s="79">
        <f t="shared" si="0"/>
        <v>674.90344415687832</v>
      </c>
      <c r="G57" s="79">
        <v>10005.82</v>
      </c>
      <c r="H57" s="79">
        <f t="shared" si="1"/>
        <v>1328.0005308912334</v>
      </c>
      <c r="I57" s="79">
        <f t="shared" si="2"/>
        <v>-5.3089123343852407E-4</v>
      </c>
      <c r="J57" s="119">
        <v>1328</v>
      </c>
      <c r="K57" s="79"/>
      <c r="L57" s="79"/>
      <c r="M57" s="79"/>
      <c r="N57" s="79"/>
    </row>
    <row r="58" spans="1:14" ht="27" customHeight="1" x14ac:dyDescent="0.25">
      <c r="A58" s="82"/>
      <c r="B58" s="81">
        <v>312</v>
      </c>
      <c r="C58" s="81" t="s">
        <v>231</v>
      </c>
      <c r="D58" s="83"/>
      <c r="E58" s="99">
        <v>95298.54</v>
      </c>
      <c r="F58" s="99">
        <f t="shared" si="0"/>
        <v>12648.289866613575</v>
      </c>
      <c r="G58" s="99">
        <v>98001.25</v>
      </c>
      <c r="H58" s="99">
        <f t="shared" si="1"/>
        <v>13007.001128143871</v>
      </c>
      <c r="I58" s="79">
        <f t="shared" si="2"/>
        <v>992.99887185612897</v>
      </c>
      <c r="J58" s="118">
        <v>14000</v>
      </c>
      <c r="K58" s="79"/>
      <c r="L58" s="79"/>
      <c r="M58" s="79"/>
      <c r="N58" s="79"/>
    </row>
    <row r="59" spans="1:14" ht="27" customHeight="1" x14ac:dyDescent="0.25">
      <c r="A59" s="84"/>
      <c r="B59" s="84">
        <v>3121</v>
      </c>
      <c r="C59" s="84" t="s">
        <v>231</v>
      </c>
      <c r="D59" s="85">
        <v>53082</v>
      </c>
      <c r="E59" s="79">
        <v>95298.54</v>
      </c>
      <c r="F59" s="79">
        <f t="shared" si="0"/>
        <v>12648.289866613575</v>
      </c>
      <c r="G59" s="79">
        <v>98001.25</v>
      </c>
      <c r="H59" s="79">
        <f t="shared" si="1"/>
        <v>13007.001128143871</v>
      </c>
      <c r="I59" s="79">
        <f t="shared" si="2"/>
        <v>992.99887185612897</v>
      </c>
      <c r="J59" s="119">
        <v>14000</v>
      </c>
      <c r="K59" s="79"/>
      <c r="L59" s="79"/>
      <c r="M59" s="79"/>
      <c r="N59" s="79"/>
    </row>
    <row r="60" spans="1:14" ht="27" customHeight="1" x14ac:dyDescent="0.25">
      <c r="A60" s="82"/>
      <c r="B60" s="81">
        <v>313</v>
      </c>
      <c r="C60" s="81" t="s">
        <v>232</v>
      </c>
      <c r="D60" s="83"/>
      <c r="E60" s="99">
        <v>372747.5</v>
      </c>
      <c r="F60" s="99">
        <f t="shared" si="0"/>
        <v>49472.095029530821</v>
      </c>
      <c r="G60" s="99">
        <f>SUM(G61,G62)</f>
        <v>330508.40999999997</v>
      </c>
      <c r="H60" s="99">
        <f t="shared" si="1"/>
        <v>43866.004379852675</v>
      </c>
      <c r="I60" s="79">
        <f t="shared" si="2"/>
        <v>9191.4856201473231</v>
      </c>
      <c r="J60" s="118">
        <f>SUM(J61:J62)</f>
        <v>53057.49</v>
      </c>
      <c r="K60" s="99"/>
      <c r="L60" s="79"/>
      <c r="M60" s="99"/>
      <c r="N60" s="79"/>
    </row>
    <row r="61" spans="1:14" ht="27" customHeight="1" x14ac:dyDescent="0.25">
      <c r="A61" s="84"/>
      <c r="B61" s="84">
        <v>3132</v>
      </c>
      <c r="C61" s="84" t="s">
        <v>233</v>
      </c>
      <c r="D61" s="85">
        <v>53082</v>
      </c>
      <c r="E61" s="79">
        <v>372613.57</v>
      </c>
      <c r="F61" s="79">
        <f t="shared" si="0"/>
        <v>49454.319463799853</v>
      </c>
      <c r="G61" s="79">
        <v>330011.09999999998</v>
      </c>
      <c r="H61" s="79">
        <f t="shared" si="1"/>
        <v>43799.999999999993</v>
      </c>
      <c r="I61" s="79">
        <f t="shared" si="2"/>
        <v>9237.3100000000049</v>
      </c>
      <c r="J61" s="119">
        <v>53037.31</v>
      </c>
      <c r="K61" s="79"/>
      <c r="L61" s="79"/>
      <c r="M61" s="79"/>
      <c r="N61" s="79"/>
    </row>
    <row r="62" spans="1:14" ht="27" customHeight="1" x14ac:dyDescent="0.25">
      <c r="A62" s="84"/>
      <c r="B62" s="84">
        <v>3133</v>
      </c>
      <c r="C62" s="84" t="s">
        <v>234</v>
      </c>
      <c r="D62" s="85">
        <v>53082</v>
      </c>
      <c r="E62" s="79">
        <v>133.93</v>
      </c>
      <c r="F62" s="79">
        <f t="shared" si="0"/>
        <v>17.775565730970868</v>
      </c>
      <c r="G62" s="79">
        <v>497.31</v>
      </c>
      <c r="H62" s="79">
        <f t="shared" si="1"/>
        <v>66.004379852677673</v>
      </c>
      <c r="I62" s="79">
        <f t="shared" si="2"/>
        <v>-45.824379852677673</v>
      </c>
      <c r="J62" s="119">
        <v>20.18</v>
      </c>
      <c r="K62" s="79"/>
      <c r="L62" s="79"/>
      <c r="M62" s="79"/>
      <c r="N62" s="79"/>
    </row>
    <row r="63" spans="1:14" ht="27" customHeight="1" x14ac:dyDescent="0.25">
      <c r="A63" s="82"/>
      <c r="B63" s="81">
        <v>32</v>
      </c>
      <c r="C63" s="81" t="s">
        <v>158</v>
      </c>
      <c r="D63" s="83"/>
      <c r="E63" s="99">
        <v>166759.10999999999</v>
      </c>
      <c r="F63" s="99">
        <f t="shared" si="0"/>
        <v>22132.737407923549</v>
      </c>
      <c r="G63" s="99">
        <f>SUM(G64,G66,G69)</f>
        <v>137007.35999999999</v>
      </c>
      <c r="H63" s="99">
        <f t="shared" si="1"/>
        <v>18184.0015926737</v>
      </c>
      <c r="I63" s="79">
        <f t="shared" si="2"/>
        <v>7069.3884073262998</v>
      </c>
      <c r="J63" s="118">
        <f>SUM(J64,J66,J69)</f>
        <v>25253.39</v>
      </c>
      <c r="K63" s="99">
        <v>137007.35999999999</v>
      </c>
      <c r="L63" s="79">
        <f>K63/7.5345</f>
        <v>18184.0015926737</v>
      </c>
      <c r="M63" s="99">
        <v>137007.35999999999</v>
      </c>
      <c r="N63" s="79">
        <f>M63/7.5345</f>
        <v>18184.0015926737</v>
      </c>
    </row>
    <row r="64" spans="1:14" ht="27" customHeight="1" x14ac:dyDescent="0.25">
      <c r="A64" s="82"/>
      <c r="B64" s="81">
        <v>321</v>
      </c>
      <c r="C64" s="81" t="s">
        <v>6</v>
      </c>
      <c r="D64" s="83"/>
      <c r="E64" s="99">
        <v>148734.10999999999</v>
      </c>
      <c r="F64" s="99">
        <f t="shared" si="0"/>
        <v>19740.408786249915</v>
      </c>
      <c r="G64" s="99">
        <v>99997.89</v>
      </c>
      <c r="H64" s="99">
        <f t="shared" si="1"/>
        <v>13272.00079633685</v>
      </c>
      <c r="I64" s="79">
        <f t="shared" si="2"/>
        <v>9727.9992036631502</v>
      </c>
      <c r="J64" s="118">
        <v>23000</v>
      </c>
      <c r="K64" s="99"/>
      <c r="L64" s="79"/>
      <c r="M64" s="99"/>
      <c r="N64" s="79"/>
    </row>
    <row r="65" spans="1:14" ht="27" customHeight="1" x14ac:dyDescent="0.25">
      <c r="A65" s="84"/>
      <c r="B65" s="84">
        <v>3212</v>
      </c>
      <c r="C65" s="84" t="s">
        <v>235</v>
      </c>
      <c r="D65" s="85">
        <v>53082</v>
      </c>
      <c r="E65" s="99">
        <v>148734.10999999999</v>
      </c>
      <c r="F65" s="79">
        <f t="shared" si="0"/>
        <v>19740.408786249915</v>
      </c>
      <c r="G65" s="79">
        <v>99997.89</v>
      </c>
      <c r="H65" s="79">
        <f t="shared" si="1"/>
        <v>13272.00079633685</v>
      </c>
      <c r="I65" s="79">
        <f t="shared" si="2"/>
        <v>9727.9992036631502</v>
      </c>
      <c r="J65" s="119">
        <v>23000</v>
      </c>
      <c r="K65" s="79"/>
      <c r="L65" s="79"/>
      <c r="M65" s="79"/>
      <c r="N65" s="79"/>
    </row>
    <row r="66" spans="1:14" ht="27" customHeight="1" x14ac:dyDescent="0.25">
      <c r="A66" s="82"/>
      <c r="B66" s="81" t="s">
        <v>14</v>
      </c>
      <c r="C66" s="81" t="s">
        <v>15</v>
      </c>
      <c r="D66" s="83"/>
      <c r="E66" s="99">
        <v>1300</v>
      </c>
      <c r="F66" s="99">
        <f t="shared" si="0"/>
        <v>172.53965093901385</v>
      </c>
      <c r="G66" s="99">
        <v>13004.55</v>
      </c>
      <c r="H66" s="99">
        <f t="shared" si="1"/>
        <v>1726.0003981684251</v>
      </c>
      <c r="I66" s="79">
        <f t="shared" si="2"/>
        <v>-1726.0003981684251</v>
      </c>
      <c r="J66" s="118">
        <v>0</v>
      </c>
      <c r="K66" s="99"/>
      <c r="L66" s="79"/>
      <c r="M66" s="99"/>
      <c r="N66" s="79"/>
    </row>
    <row r="67" spans="1:14" ht="27" customHeight="1" x14ac:dyDescent="0.25">
      <c r="A67" s="84"/>
      <c r="B67" s="84" t="s">
        <v>40</v>
      </c>
      <c r="C67" s="84" t="s">
        <v>57</v>
      </c>
      <c r="D67" s="85">
        <v>53082</v>
      </c>
      <c r="E67" s="79">
        <v>1300</v>
      </c>
      <c r="F67" s="79">
        <f t="shared" si="0"/>
        <v>172.53965093901385</v>
      </c>
      <c r="G67" s="79">
        <v>13004.55</v>
      </c>
      <c r="H67" s="79">
        <f t="shared" si="1"/>
        <v>1726.0003981684251</v>
      </c>
      <c r="I67" s="79">
        <f t="shared" si="2"/>
        <v>-1726.0003981684251</v>
      </c>
      <c r="J67" s="119">
        <v>0</v>
      </c>
      <c r="K67" s="79"/>
      <c r="L67" s="79"/>
      <c r="M67" s="79"/>
      <c r="N67" s="79"/>
    </row>
    <row r="68" spans="1:14" ht="27" customHeight="1" x14ac:dyDescent="0.25">
      <c r="A68" s="84"/>
      <c r="B68" s="84">
        <v>3237</v>
      </c>
      <c r="C68" s="84" t="s">
        <v>19</v>
      </c>
      <c r="D68" s="85">
        <v>53082</v>
      </c>
      <c r="E68" s="79">
        <v>0</v>
      </c>
      <c r="F68" s="79">
        <f t="shared" si="0"/>
        <v>0</v>
      </c>
      <c r="G68" s="79">
        <v>0</v>
      </c>
      <c r="H68" s="79">
        <f t="shared" si="1"/>
        <v>0</v>
      </c>
      <c r="I68" s="79">
        <f t="shared" si="2"/>
        <v>0</v>
      </c>
      <c r="J68" s="119">
        <v>0</v>
      </c>
      <c r="K68" s="79"/>
      <c r="L68" s="79"/>
      <c r="M68" s="79"/>
      <c r="N68" s="79"/>
    </row>
    <row r="69" spans="1:14" ht="27" customHeight="1" x14ac:dyDescent="0.25">
      <c r="A69" s="82"/>
      <c r="B69" s="81">
        <v>329</v>
      </c>
      <c r="C69" s="81" t="s">
        <v>28</v>
      </c>
      <c r="D69" s="83"/>
      <c r="E69" s="99">
        <v>16725</v>
      </c>
      <c r="F69" s="99">
        <f t="shared" si="0"/>
        <v>2219.7889707346208</v>
      </c>
      <c r="G69" s="99">
        <f>SUM(G70,G71)</f>
        <v>24004.92</v>
      </c>
      <c r="H69" s="99">
        <f t="shared" si="1"/>
        <v>3186.0003981684249</v>
      </c>
      <c r="I69" s="79">
        <f t="shared" ref="I69:I132" si="3">SUM(J69-H69)</f>
        <v>-932.61039816842458</v>
      </c>
      <c r="J69" s="118">
        <f>SUM(J70:J71)</f>
        <v>2253.3900000000003</v>
      </c>
      <c r="K69" s="99"/>
      <c r="L69" s="79"/>
      <c r="M69" s="99"/>
      <c r="N69" s="79"/>
    </row>
    <row r="70" spans="1:14" ht="27" customHeight="1" x14ac:dyDescent="0.25">
      <c r="A70" s="84"/>
      <c r="B70" s="84">
        <v>3295</v>
      </c>
      <c r="C70" s="84" t="s">
        <v>53</v>
      </c>
      <c r="D70" s="85">
        <v>53082</v>
      </c>
      <c r="E70" s="79">
        <v>12912.5</v>
      </c>
      <c r="F70" s="79">
        <f t="shared" si="0"/>
        <v>1713.7832636538587</v>
      </c>
      <c r="G70" s="79">
        <v>12002.46</v>
      </c>
      <c r="H70" s="79">
        <f t="shared" si="1"/>
        <v>1593.0001990842125</v>
      </c>
      <c r="I70" s="79">
        <f t="shared" si="3"/>
        <v>71.429800915787609</v>
      </c>
      <c r="J70" s="119">
        <v>1664.43</v>
      </c>
      <c r="K70" s="79"/>
      <c r="L70" s="79"/>
      <c r="M70" s="79"/>
      <c r="N70" s="79"/>
    </row>
    <row r="71" spans="1:14" ht="27" customHeight="1" x14ac:dyDescent="0.25">
      <c r="A71" s="84"/>
      <c r="B71" s="84">
        <v>3296</v>
      </c>
      <c r="C71" s="84" t="s">
        <v>236</v>
      </c>
      <c r="D71" s="85">
        <v>53082</v>
      </c>
      <c r="E71" s="79">
        <v>3812.5</v>
      </c>
      <c r="F71" s="79">
        <f t="shared" si="0"/>
        <v>506.00570708076179</v>
      </c>
      <c r="G71" s="79">
        <v>12002.46</v>
      </c>
      <c r="H71" s="79">
        <f t="shared" si="1"/>
        <v>1593.0001990842125</v>
      </c>
      <c r="I71" s="79">
        <f t="shared" si="3"/>
        <v>-1004.0401990842124</v>
      </c>
      <c r="J71" s="119">
        <v>588.96</v>
      </c>
      <c r="K71" s="79"/>
      <c r="L71" s="79"/>
      <c r="M71" s="79"/>
      <c r="N71" s="79"/>
    </row>
    <row r="72" spans="1:14" ht="27" customHeight="1" x14ac:dyDescent="0.25">
      <c r="A72" s="82"/>
      <c r="B72" s="81">
        <v>34</v>
      </c>
      <c r="C72" s="81" t="s">
        <v>160</v>
      </c>
      <c r="D72" s="83"/>
      <c r="E72" s="99">
        <v>2910.94</v>
      </c>
      <c r="F72" s="99">
        <f t="shared" si="0"/>
        <v>386.34813192647152</v>
      </c>
      <c r="G72" s="99">
        <v>8001.64</v>
      </c>
      <c r="H72" s="99">
        <f t="shared" si="1"/>
        <v>1062.0001327228083</v>
      </c>
      <c r="I72" s="79">
        <f t="shared" si="3"/>
        <v>-541.92013272280826</v>
      </c>
      <c r="J72" s="118">
        <v>520.08000000000004</v>
      </c>
      <c r="K72" s="99">
        <v>8001.64</v>
      </c>
      <c r="L72" s="79">
        <f>K72/7.5345</f>
        <v>1062.0001327228083</v>
      </c>
      <c r="M72" s="99">
        <v>8001.64</v>
      </c>
      <c r="N72" s="79">
        <f>M72/7.5345</f>
        <v>1062.0001327228083</v>
      </c>
    </row>
    <row r="73" spans="1:14" ht="27" customHeight="1" x14ac:dyDescent="0.25">
      <c r="A73" s="82"/>
      <c r="B73" s="81">
        <v>343</v>
      </c>
      <c r="C73" s="81" t="s">
        <v>237</v>
      </c>
      <c r="D73" s="83"/>
      <c r="E73" s="99">
        <v>2910.94</v>
      </c>
      <c r="F73" s="99">
        <f t="shared" ref="F73:F138" si="4">E73/7.5345</f>
        <v>386.34813192647152</v>
      </c>
      <c r="G73" s="99">
        <v>8001.64</v>
      </c>
      <c r="H73" s="99">
        <f t="shared" ref="H73:H138" si="5">G73/7.5345</f>
        <v>1062.0001327228083</v>
      </c>
      <c r="I73" s="79">
        <f t="shared" si="3"/>
        <v>-541.92013272280826</v>
      </c>
      <c r="J73" s="118">
        <v>520.08000000000004</v>
      </c>
      <c r="K73" s="99"/>
      <c r="L73" s="79"/>
      <c r="M73" s="99"/>
      <c r="N73" s="79"/>
    </row>
    <row r="74" spans="1:14" ht="27" customHeight="1" x14ac:dyDescent="0.25">
      <c r="A74" s="84"/>
      <c r="B74" s="84">
        <v>3433</v>
      </c>
      <c r="C74" s="84" t="s">
        <v>237</v>
      </c>
      <c r="D74" s="85">
        <v>53082</v>
      </c>
      <c r="E74" s="99">
        <v>2910.94</v>
      </c>
      <c r="F74" s="79">
        <f t="shared" si="4"/>
        <v>386.34813192647152</v>
      </c>
      <c r="G74" s="79">
        <v>8001.64</v>
      </c>
      <c r="H74" s="79">
        <f t="shared" si="5"/>
        <v>1062.0001327228083</v>
      </c>
      <c r="I74" s="79">
        <f t="shared" si="3"/>
        <v>-541.92013272280826</v>
      </c>
      <c r="J74" s="119">
        <v>520.08000000000004</v>
      </c>
      <c r="K74" s="79"/>
      <c r="L74" s="79"/>
      <c r="M74" s="79"/>
      <c r="N74" s="79"/>
    </row>
    <row r="75" spans="1:14" ht="27" customHeight="1" x14ac:dyDescent="0.25">
      <c r="A75" s="116">
        <v>2102</v>
      </c>
      <c r="B75" s="117" t="s">
        <v>2</v>
      </c>
      <c r="C75" s="116" t="s">
        <v>238</v>
      </c>
      <c r="D75" s="117"/>
      <c r="E75" s="118">
        <v>47725.599999999999</v>
      </c>
      <c r="F75" s="129">
        <f t="shared" si="4"/>
        <v>6334.2756652730768</v>
      </c>
      <c r="G75" s="118">
        <v>64502.85</v>
      </c>
      <c r="H75" s="118">
        <f t="shared" si="5"/>
        <v>8560.9994027473622</v>
      </c>
      <c r="I75" s="119">
        <f t="shared" si="3"/>
        <v>1352.9205972526379</v>
      </c>
      <c r="J75" s="118">
        <f>SUM(J76)</f>
        <v>9913.92</v>
      </c>
      <c r="K75" s="118">
        <v>64502.85</v>
      </c>
      <c r="L75" s="119">
        <f>K75/7.5345</f>
        <v>8560.9994027473622</v>
      </c>
      <c r="M75" s="118">
        <v>64502.85</v>
      </c>
      <c r="N75" s="119">
        <f>M75/7.5345</f>
        <v>8560.9994027473622</v>
      </c>
    </row>
    <row r="76" spans="1:14" ht="27" customHeight="1" x14ac:dyDescent="0.25">
      <c r="A76" s="81" t="s">
        <v>239</v>
      </c>
      <c r="B76" s="82" t="s">
        <v>3</v>
      </c>
      <c r="C76" s="81" t="s">
        <v>240</v>
      </c>
      <c r="D76" s="83"/>
      <c r="E76" s="99">
        <v>47725.599999999999</v>
      </c>
      <c r="F76" s="99">
        <f t="shared" si="4"/>
        <v>6334.2756652730768</v>
      </c>
      <c r="G76" s="99">
        <v>64502.85</v>
      </c>
      <c r="H76" s="99">
        <f t="shared" si="5"/>
        <v>8560.9994027473622</v>
      </c>
      <c r="I76" s="79">
        <f t="shared" si="3"/>
        <v>1352.9205972526379</v>
      </c>
      <c r="J76" s="118">
        <f>SUM(J77)</f>
        <v>9913.92</v>
      </c>
      <c r="K76" s="99">
        <f>SUM(K78)</f>
        <v>64502.85</v>
      </c>
      <c r="L76" s="99">
        <f>K76/7.5345</f>
        <v>8560.9994027473622</v>
      </c>
      <c r="M76" s="99">
        <v>64502.85</v>
      </c>
      <c r="N76" s="99">
        <f>M76/7.5345</f>
        <v>8560.9994027473622</v>
      </c>
    </row>
    <row r="77" spans="1:14" ht="27" customHeight="1" x14ac:dyDescent="0.25">
      <c r="A77" s="82"/>
      <c r="B77" s="81">
        <v>3</v>
      </c>
      <c r="C77" s="81" t="s">
        <v>159</v>
      </c>
      <c r="D77" s="83"/>
      <c r="E77" s="99">
        <v>47725.599999999999</v>
      </c>
      <c r="F77" s="99">
        <f t="shared" si="4"/>
        <v>6334.2756652730768</v>
      </c>
      <c r="G77" s="99">
        <v>64502.85</v>
      </c>
      <c r="H77" s="99">
        <f t="shared" si="5"/>
        <v>8560.9994027473622</v>
      </c>
      <c r="I77" s="79">
        <f t="shared" si="3"/>
        <v>1352.9205972526379</v>
      </c>
      <c r="J77" s="118">
        <f>SUM(J78)</f>
        <v>9913.92</v>
      </c>
      <c r="K77" s="99"/>
      <c r="L77" s="79"/>
      <c r="M77" s="99"/>
      <c r="N77" s="79"/>
    </row>
    <row r="78" spans="1:14" ht="27" customHeight="1" x14ac:dyDescent="0.25">
      <c r="A78" s="82"/>
      <c r="B78" s="81">
        <v>32</v>
      </c>
      <c r="C78" s="81" t="s">
        <v>158</v>
      </c>
      <c r="D78" s="83"/>
      <c r="E78" s="99">
        <v>47725.599999999999</v>
      </c>
      <c r="F78" s="99">
        <f t="shared" si="4"/>
        <v>6334.2756652730768</v>
      </c>
      <c r="G78" s="99">
        <f>SUM(G79,G83)</f>
        <v>64502.85</v>
      </c>
      <c r="H78" s="99">
        <f t="shared" si="5"/>
        <v>8560.9994027473622</v>
      </c>
      <c r="I78" s="79">
        <f t="shared" si="3"/>
        <v>1352.9205972526379</v>
      </c>
      <c r="J78" s="118">
        <f>SUM(J79,J81,J83)</f>
        <v>9913.92</v>
      </c>
      <c r="K78" s="99">
        <v>64502.85</v>
      </c>
      <c r="L78" s="79">
        <f>K78/7.5345</f>
        <v>8560.9994027473622</v>
      </c>
      <c r="M78" s="99">
        <v>64502.85</v>
      </c>
      <c r="N78" s="79">
        <f>M78/7.5345</f>
        <v>8560.9994027473622</v>
      </c>
    </row>
    <row r="79" spans="1:14" ht="27" customHeight="1" x14ac:dyDescent="0.25">
      <c r="A79" s="82"/>
      <c r="B79" s="81">
        <v>322</v>
      </c>
      <c r="C79" s="81" t="s">
        <v>266</v>
      </c>
      <c r="D79" s="83"/>
      <c r="E79" s="99">
        <v>43264.23</v>
      </c>
      <c r="F79" s="99">
        <f t="shared" si="4"/>
        <v>5742.1501094963169</v>
      </c>
      <c r="G79" s="99">
        <f>SUM(G80)</f>
        <v>60004.75</v>
      </c>
      <c r="H79" s="99">
        <f t="shared" si="5"/>
        <v>7963.9989382175327</v>
      </c>
      <c r="I79" s="79">
        <f t="shared" si="3"/>
        <v>1.0617824673317955E-3</v>
      </c>
      <c r="J79" s="118">
        <v>7964</v>
      </c>
      <c r="K79" s="99"/>
      <c r="L79" s="79"/>
      <c r="M79" s="99"/>
      <c r="N79" s="79"/>
    </row>
    <row r="80" spans="1:14" ht="27" customHeight="1" x14ac:dyDescent="0.25">
      <c r="A80" s="84"/>
      <c r="B80" s="84">
        <v>3223</v>
      </c>
      <c r="C80" s="84" t="s">
        <v>42</v>
      </c>
      <c r="D80" s="85">
        <v>11001</v>
      </c>
      <c r="E80" s="99">
        <v>43264.23</v>
      </c>
      <c r="F80" s="79">
        <f t="shared" si="4"/>
        <v>5742.1501094963169</v>
      </c>
      <c r="G80" s="79">
        <v>60004.75</v>
      </c>
      <c r="H80" s="79">
        <f t="shared" si="5"/>
        <v>7963.9989382175327</v>
      </c>
      <c r="I80" s="79">
        <f t="shared" si="3"/>
        <v>1.0617824673317955E-3</v>
      </c>
      <c r="J80" s="119">
        <v>7964</v>
      </c>
      <c r="K80" s="79"/>
      <c r="L80" s="79"/>
      <c r="M80" s="79"/>
      <c r="N80" s="79"/>
    </row>
    <row r="81" spans="1:14" s="102" customFormat="1" ht="27" customHeight="1" x14ac:dyDescent="0.25">
      <c r="A81" s="81"/>
      <c r="B81" s="81">
        <v>323</v>
      </c>
      <c r="C81" s="81" t="s">
        <v>15</v>
      </c>
      <c r="D81" s="98"/>
      <c r="E81" s="99">
        <v>0</v>
      </c>
      <c r="F81" s="99">
        <f t="shared" si="4"/>
        <v>0</v>
      </c>
      <c r="G81" s="99"/>
      <c r="H81" s="99"/>
      <c r="I81" s="79">
        <f t="shared" si="3"/>
        <v>1350.23</v>
      </c>
      <c r="J81" s="118">
        <v>1350.23</v>
      </c>
      <c r="K81" s="99"/>
      <c r="L81" s="99"/>
      <c r="M81" s="99"/>
      <c r="N81" s="99"/>
    </row>
    <row r="82" spans="1:14" ht="27" customHeight="1" x14ac:dyDescent="0.25">
      <c r="A82" s="84"/>
      <c r="B82" s="84">
        <v>3232</v>
      </c>
      <c r="C82" s="84" t="s">
        <v>23</v>
      </c>
      <c r="D82" s="85">
        <v>11001</v>
      </c>
      <c r="E82" s="79">
        <v>0</v>
      </c>
      <c r="F82" s="79">
        <f t="shared" si="4"/>
        <v>0</v>
      </c>
      <c r="G82" s="79"/>
      <c r="H82" s="79"/>
      <c r="I82" s="79">
        <f t="shared" si="3"/>
        <v>1350.23</v>
      </c>
      <c r="J82" s="119">
        <v>1350.23</v>
      </c>
      <c r="K82" s="79"/>
      <c r="L82" s="79"/>
      <c r="M82" s="79"/>
      <c r="N82" s="79"/>
    </row>
    <row r="83" spans="1:14" ht="27" customHeight="1" x14ac:dyDescent="0.25">
      <c r="A83" s="82"/>
      <c r="B83" s="81">
        <v>329</v>
      </c>
      <c r="C83" s="81" t="s">
        <v>28</v>
      </c>
      <c r="D83" s="83"/>
      <c r="E83" s="99">
        <v>4461.37</v>
      </c>
      <c r="F83" s="99">
        <f t="shared" si="4"/>
        <v>592.12555577676017</v>
      </c>
      <c r="G83" s="99">
        <f>SUM(G84)</f>
        <v>4498.1000000000004</v>
      </c>
      <c r="H83" s="99">
        <f t="shared" si="5"/>
        <v>597.00046452982951</v>
      </c>
      <c r="I83" s="79">
        <f t="shared" si="3"/>
        <v>2.6895354701705401</v>
      </c>
      <c r="J83" s="118">
        <v>599.69000000000005</v>
      </c>
      <c r="K83" s="99"/>
      <c r="L83" s="79"/>
      <c r="M83" s="99"/>
      <c r="N83" s="79"/>
    </row>
    <row r="84" spans="1:14" ht="27" customHeight="1" x14ac:dyDescent="0.25">
      <c r="A84" s="84"/>
      <c r="B84" s="84">
        <v>3292</v>
      </c>
      <c r="C84" s="84" t="s">
        <v>241</v>
      </c>
      <c r="D84" s="85">
        <v>11001</v>
      </c>
      <c r="E84" s="79">
        <v>4461.37</v>
      </c>
      <c r="F84" s="79">
        <f t="shared" si="4"/>
        <v>592.12555577676017</v>
      </c>
      <c r="G84" s="79">
        <v>4498.1000000000004</v>
      </c>
      <c r="H84" s="79">
        <f t="shared" si="5"/>
        <v>597.00046452982951</v>
      </c>
      <c r="I84" s="79">
        <f t="shared" si="3"/>
        <v>2.6895354701705401</v>
      </c>
      <c r="J84" s="119">
        <v>599.69000000000005</v>
      </c>
      <c r="K84" s="79"/>
      <c r="L84" s="79"/>
      <c r="M84" s="79"/>
      <c r="N84" s="79"/>
    </row>
    <row r="85" spans="1:14" ht="27.75" customHeight="1" x14ac:dyDescent="0.25">
      <c r="A85" s="116">
        <v>2301</v>
      </c>
      <c r="B85" s="117" t="s">
        <v>2</v>
      </c>
      <c r="C85" s="116" t="s">
        <v>242</v>
      </c>
      <c r="D85" s="117"/>
      <c r="E85" s="118">
        <f>SUM(E91,E154,E170,E125,E143,E182,E192,E202,E209,E227,E234,E86)</f>
        <v>205359.33</v>
      </c>
      <c r="F85" s="118">
        <f t="shared" si="4"/>
        <v>27255.867011745966</v>
      </c>
      <c r="G85" s="118">
        <f>SUM(G91,G125,G143,G154,G170,G192,G202,G209,G227)</f>
        <v>155677.84</v>
      </c>
      <c r="H85" s="118">
        <f t="shared" si="5"/>
        <v>20662.000132722806</v>
      </c>
      <c r="I85" s="119">
        <f t="shared" si="3"/>
        <v>4982.739867277196</v>
      </c>
      <c r="J85" s="118">
        <f>SUM(J91,J125,J143,J148,J154,J170,J192,J197,J202,J209,J227,J234)</f>
        <v>25644.74</v>
      </c>
      <c r="K85" s="118">
        <f>SUM(K91,K125,K143,K154,K170,K192,K202,K209)</f>
        <v>154374.37</v>
      </c>
      <c r="L85" s="119">
        <f>K85/7.5345</f>
        <v>20488.999933638595</v>
      </c>
      <c r="M85" s="118">
        <v>154374.37</v>
      </c>
      <c r="N85" s="119">
        <f>M85/7.5345</f>
        <v>20488.999933638595</v>
      </c>
    </row>
    <row r="86" spans="1:14" s="80" customFormat="1" ht="27" customHeight="1" x14ac:dyDescent="0.25">
      <c r="A86" s="139" t="s">
        <v>353</v>
      </c>
      <c r="B86" s="140" t="s">
        <v>3</v>
      </c>
      <c r="C86" s="139" t="s">
        <v>354</v>
      </c>
      <c r="D86" s="140"/>
      <c r="E86" s="99">
        <v>3333.33</v>
      </c>
      <c r="F86" s="99">
        <f t="shared" si="4"/>
        <v>442.40891897272542</v>
      </c>
      <c r="G86" s="99">
        <v>0</v>
      </c>
      <c r="H86" s="99">
        <v>0</v>
      </c>
      <c r="I86" s="79">
        <f t="shared" si="3"/>
        <v>0</v>
      </c>
      <c r="J86" s="118">
        <v>0</v>
      </c>
      <c r="K86" s="99"/>
      <c r="L86" s="79"/>
      <c r="M86" s="99"/>
      <c r="N86" s="79"/>
    </row>
    <row r="87" spans="1:14" s="80" customFormat="1" ht="27.75" customHeight="1" x14ac:dyDescent="0.25">
      <c r="A87" s="139"/>
      <c r="B87" s="142">
        <v>3</v>
      </c>
      <c r="C87" s="139" t="s">
        <v>159</v>
      </c>
      <c r="D87" s="140"/>
      <c r="E87" s="99">
        <v>3333.33</v>
      </c>
      <c r="F87" s="99">
        <f t="shared" si="4"/>
        <v>442.40891897272542</v>
      </c>
      <c r="G87" s="99">
        <v>0</v>
      </c>
      <c r="H87" s="99">
        <v>0</v>
      </c>
      <c r="I87" s="79">
        <f t="shared" si="3"/>
        <v>0</v>
      </c>
      <c r="J87" s="118">
        <v>0</v>
      </c>
      <c r="K87" s="99"/>
      <c r="L87" s="79"/>
      <c r="M87" s="99"/>
      <c r="N87" s="79"/>
    </row>
    <row r="88" spans="1:14" s="80" customFormat="1" ht="27.75" customHeight="1" x14ac:dyDescent="0.25">
      <c r="A88" s="139"/>
      <c r="B88" s="142">
        <v>38</v>
      </c>
      <c r="C88" s="139" t="s">
        <v>341</v>
      </c>
      <c r="D88" s="140"/>
      <c r="E88" s="99">
        <v>3333.33</v>
      </c>
      <c r="F88" s="99">
        <f t="shared" si="4"/>
        <v>442.40891897272542</v>
      </c>
      <c r="G88" s="99">
        <v>0</v>
      </c>
      <c r="H88" s="99">
        <v>0</v>
      </c>
      <c r="I88" s="79">
        <f t="shared" si="3"/>
        <v>0</v>
      </c>
      <c r="J88" s="118">
        <v>0</v>
      </c>
      <c r="K88" s="99"/>
      <c r="L88" s="79"/>
      <c r="M88" s="99"/>
      <c r="N88" s="79"/>
    </row>
    <row r="89" spans="1:14" s="80" customFormat="1" ht="27.75" customHeight="1" x14ac:dyDescent="0.25">
      <c r="A89" s="139"/>
      <c r="B89" s="142">
        <v>383</v>
      </c>
      <c r="C89" s="139" t="s">
        <v>355</v>
      </c>
      <c r="D89" s="140"/>
      <c r="E89" s="99">
        <v>3333.33</v>
      </c>
      <c r="F89" s="99">
        <f t="shared" si="4"/>
        <v>442.40891897272542</v>
      </c>
      <c r="G89" s="99">
        <v>0</v>
      </c>
      <c r="H89" s="99">
        <v>0</v>
      </c>
      <c r="I89" s="79">
        <f t="shared" si="3"/>
        <v>0</v>
      </c>
      <c r="J89" s="118">
        <v>0</v>
      </c>
      <c r="K89" s="99"/>
      <c r="L89" s="79"/>
      <c r="M89" s="99"/>
      <c r="N89" s="79"/>
    </row>
    <row r="90" spans="1:14" s="80" customFormat="1" ht="27.75" customHeight="1" x14ac:dyDescent="0.25">
      <c r="A90" s="141"/>
      <c r="B90" s="76">
        <v>3831</v>
      </c>
      <c r="C90" s="141" t="s">
        <v>356</v>
      </c>
      <c r="D90" s="78">
        <v>11001</v>
      </c>
      <c r="E90" s="79">
        <v>3333.33</v>
      </c>
      <c r="F90" s="99">
        <f t="shared" si="4"/>
        <v>442.40891897272542</v>
      </c>
      <c r="G90" s="79">
        <v>0</v>
      </c>
      <c r="H90" s="79">
        <v>0</v>
      </c>
      <c r="I90" s="79">
        <f t="shared" si="3"/>
        <v>0</v>
      </c>
      <c r="J90" s="119">
        <v>0</v>
      </c>
      <c r="K90" s="79"/>
      <c r="L90" s="79"/>
      <c r="M90" s="79"/>
      <c r="N90" s="79"/>
    </row>
    <row r="91" spans="1:14" ht="27" customHeight="1" x14ac:dyDescent="0.25">
      <c r="A91" s="81" t="s">
        <v>320</v>
      </c>
      <c r="B91" s="82" t="s">
        <v>3</v>
      </c>
      <c r="C91" s="81" t="s">
        <v>243</v>
      </c>
      <c r="D91" s="83"/>
      <c r="E91" s="99">
        <v>112835.36</v>
      </c>
      <c r="F91" s="99">
        <f t="shared" si="4"/>
        <v>14975.825867675359</v>
      </c>
      <c r="G91" s="99">
        <f>SUM(G92,G121)</f>
        <v>71012.630000000019</v>
      </c>
      <c r="H91" s="99">
        <f t="shared" si="5"/>
        <v>9424.9956865087279</v>
      </c>
      <c r="I91" s="79">
        <f t="shared" si="3"/>
        <v>-6774.9956865087279</v>
      </c>
      <c r="J91" s="118">
        <f>SUM(J92,J121)</f>
        <v>2650</v>
      </c>
      <c r="K91" s="99">
        <f>SUM(K93,K117,K122)</f>
        <v>71012.63</v>
      </c>
      <c r="L91" s="79">
        <f>K91/7.5345</f>
        <v>9424.9956865087261</v>
      </c>
      <c r="M91" s="99">
        <v>71012.63</v>
      </c>
      <c r="N91" s="79">
        <f>M91/7.5345</f>
        <v>9424.9956865087261</v>
      </c>
    </row>
    <row r="92" spans="1:14" ht="27" customHeight="1" x14ac:dyDescent="0.25">
      <c r="A92" s="82"/>
      <c r="B92" s="81">
        <v>3</v>
      </c>
      <c r="C92" s="81" t="s">
        <v>159</v>
      </c>
      <c r="D92" s="83"/>
      <c r="E92" s="99">
        <v>112808.29</v>
      </c>
      <c r="F92" s="99">
        <f t="shared" si="4"/>
        <v>14972.233061251574</v>
      </c>
      <c r="G92" s="99">
        <f>SUM(G93,G117)</f>
        <v>70959.890000000014</v>
      </c>
      <c r="H92" s="99">
        <f t="shared" si="5"/>
        <v>9417.9958855929399</v>
      </c>
      <c r="I92" s="79">
        <f t="shared" si="3"/>
        <v>-6772.9958855929399</v>
      </c>
      <c r="J92" s="118">
        <f>SUM(J93,J117)</f>
        <v>2645</v>
      </c>
      <c r="K92" s="99"/>
      <c r="L92" s="79"/>
      <c r="M92" s="99"/>
      <c r="N92" s="79"/>
    </row>
    <row r="93" spans="1:14" ht="27" customHeight="1" x14ac:dyDescent="0.25">
      <c r="A93" s="82"/>
      <c r="B93" s="81">
        <v>32</v>
      </c>
      <c r="C93" s="81" t="s">
        <v>158</v>
      </c>
      <c r="D93" s="83"/>
      <c r="E93" s="99">
        <v>111281.88</v>
      </c>
      <c r="F93" s="99">
        <f t="shared" si="4"/>
        <v>14769.643639259406</v>
      </c>
      <c r="G93" s="99">
        <f>SUM(G94,G97,G106,G115)</f>
        <v>70914.680000000008</v>
      </c>
      <c r="H93" s="99">
        <f t="shared" si="5"/>
        <v>9411.9954874245141</v>
      </c>
      <c r="I93" s="79">
        <f t="shared" si="3"/>
        <v>-6771.9954874245141</v>
      </c>
      <c r="J93" s="118">
        <f>SUM(J94,J97,J106,J115)</f>
        <v>2640</v>
      </c>
      <c r="K93" s="99">
        <v>70914.679999999993</v>
      </c>
      <c r="L93" s="79">
        <f>K93/7.5345</f>
        <v>9411.9954874245122</v>
      </c>
      <c r="M93" s="99">
        <v>70914.679999999993</v>
      </c>
      <c r="N93" s="79">
        <f>M93/7.5345</f>
        <v>9411.9954874245122</v>
      </c>
    </row>
    <row r="94" spans="1:14" ht="27" customHeight="1" x14ac:dyDescent="0.25">
      <c r="A94" s="82"/>
      <c r="B94" s="81">
        <v>321</v>
      </c>
      <c r="C94" s="81" t="s">
        <v>6</v>
      </c>
      <c r="D94" s="83"/>
      <c r="E94" s="99">
        <v>3926.54</v>
      </c>
      <c r="F94" s="99">
        <f t="shared" si="4"/>
        <v>521.14141615236576</v>
      </c>
      <c r="G94" s="99">
        <f>SUM(G95:G96)</f>
        <v>210.94</v>
      </c>
      <c r="H94" s="99">
        <f t="shared" si="5"/>
        <v>27.996549206981218</v>
      </c>
      <c r="I94" s="79">
        <f t="shared" si="3"/>
        <v>-17.996549206981218</v>
      </c>
      <c r="J94" s="118">
        <v>10</v>
      </c>
      <c r="K94" s="99"/>
      <c r="L94" s="79"/>
      <c r="M94" s="99"/>
      <c r="N94" s="79"/>
    </row>
    <row r="95" spans="1:14" ht="27" customHeight="1" x14ac:dyDescent="0.25">
      <c r="A95" s="82"/>
      <c r="B95" s="84">
        <v>3211</v>
      </c>
      <c r="C95" s="84" t="s">
        <v>9</v>
      </c>
      <c r="D95" s="85">
        <v>47300</v>
      </c>
      <c r="E95" s="79">
        <v>3726.54</v>
      </c>
      <c r="F95" s="79">
        <f t="shared" si="4"/>
        <v>494.59685446944053</v>
      </c>
      <c r="G95" s="79">
        <v>105.47</v>
      </c>
      <c r="H95" s="79">
        <f t="shared" si="5"/>
        <v>13.998274603490609</v>
      </c>
      <c r="I95" s="79">
        <f t="shared" si="3"/>
        <v>-8.9982746034906089</v>
      </c>
      <c r="J95" s="119">
        <v>5</v>
      </c>
      <c r="K95" s="79"/>
      <c r="L95" s="79"/>
      <c r="M95" s="79"/>
      <c r="N95" s="79"/>
    </row>
    <row r="96" spans="1:14" ht="27" customHeight="1" x14ac:dyDescent="0.25">
      <c r="A96" s="82"/>
      <c r="B96" s="84">
        <v>3213</v>
      </c>
      <c r="C96" s="84" t="s">
        <v>34</v>
      </c>
      <c r="D96" s="85">
        <v>47300</v>
      </c>
      <c r="E96" s="79">
        <v>200</v>
      </c>
      <c r="F96" s="79">
        <f t="shared" si="4"/>
        <v>26.54456168292521</v>
      </c>
      <c r="G96" s="79">
        <v>105.47</v>
      </c>
      <c r="H96" s="79">
        <f t="shared" si="5"/>
        <v>13.998274603490609</v>
      </c>
      <c r="I96" s="79">
        <f t="shared" si="3"/>
        <v>-8.9982746034906089</v>
      </c>
      <c r="J96" s="119">
        <v>5</v>
      </c>
      <c r="K96" s="79"/>
      <c r="L96" s="79"/>
      <c r="M96" s="79"/>
      <c r="N96" s="79"/>
    </row>
    <row r="97" spans="1:14" ht="27" customHeight="1" x14ac:dyDescent="0.25">
      <c r="A97" s="82"/>
      <c r="B97" s="81" t="s">
        <v>35</v>
      </c>
      <c r="C97" s="81" t="s">
        <v>36</v>
      </c>
      <c r="D97" s="83"/>
      <c r="E97" s="99">
        <v>90335.86</v>
      </c>
      <c r="F97" s="99">
        <f t="shared" si="4"/>
        <v>11989.62903975048</v>
      </c>
      <c r="G97" s="99">
        <f>SUM(G98:G105)</f>
        <v>70311.94</v>
      </c>
      <c r="H97" s="99">
        <f t="shared" si="5"/>
        <v>9331.9981418806819</v>
      </c>
      <c r="I97" s="79">
        <f t="shared" si="3"/>
        <v>-6736.9981418806819</v>
      </c>
      <c r="J97" s="118">
        <f>SUM(J98:J105)</f>
        <v>2595</v>
      </c>
      <c r="K97" s="99"/>
      <c r="L97" s="79"/>
      <c r="M97" s="99"/>
      <c r="N97" s="79"/>
    </row>
    <row r="98" spans="1:14" ht="27" customHeight="1" x14ac:dyDescent="0.25">
      <c r="A98" s="84"/>
      <c r="B98" s="84" t="s">
        <v>44</v>
      </c>
      <c r="C98" s="84" t="s">
        <v>45</v>
      </c>
      <c r="D98" s="85">
        <v>47300</v>
      </c>
      <c r="E98" s="79">
        <v>9012.1299999999992</v>
      </c>
      <c r="F98" s="79">
        <f t="shared" si="4"/>
        <v>1196.1152033977037</v>
      </c>
      <c r="G98" s="79">
        <v>105.47</v>
      </c>
      <c r="H98" s="79">
        <f t="shared" si="5"/>
        <v>13.998274603490609</v>
      </c>
      <c r="I98" s="79">
        <f t="shared" si="3"/>
        <v>16.001725396509393</v>
      </c>
      <c r="J98" s="119">
        <v>30</v>
      </c>
      <c r="K98" s="79"/>
      <c r="L98" s="79"/>
      <c r="M98" s="79"/>
      <c r="N98" s="79"/>
    </row>
    <row r="99" spans="1:14" ht="27" customHeight="1" x14ac:dyDescent="0.25">
      <c r="A99" s="84"/>
      <c r="B99" s="84">
        <v>3222</v>
      </c>
      <c r="C99" s="84" t="s">
        <v>56</v>
      </c>
      <c r="D99" s="85">
        <v>55435</v>
      </c>
      <c r="E99" s="79">
        <v>5206</v>
      </c>
      <c r="F99" s="79">
        <f t="shared" si="4"/>
        <v>690.95494060654323</v>
      </c>
      <c r="G99" s="79">
        <v>5002.91</v>
      </c>
      <c r="H99" s="79">
        <f t="shared" si="5"/>
        <v>664.00026544561672</v>
      </c>
      <c r="I99" s="79">
        <f t="shared" si="3"/>
        <v>-514.00026544561672</v>
      </c>
      <c r="J99" s="119">
        <v>150</v>
      </c>
      <c r="K99" s="79"/>
      <c r="L99" s="79"/>
      <c r="M99" s="79"/>
      <c r="N99" s="79"/>
    </row>
    <row r="100" spans="1:14" ht="27" customHeight="1" x14ac:dyDescent="0.25">
      <c r="A100" s="84"/>
      <c r="B100" s="84" t="s">
        <v>55</v>
      </c>
      <c r="C100" s="84" t="s">
        <v>56</v>
      </c>
      <c r="D100" s="85">
        <v>58300</v>
      </c>
      <c r="E100" s="79">
        <v>7004</v>
      </c>
      <c r="F100" s="79">
        <f t="shared" si="4"/>
        <v>929.59055013604086</v>
      </c>
      <c r="G100" s="79">
        <v>6005</v>
      </c>
      <c r="H100" s="79">
        <f t="shared" si="5"/>
        <v>797.0004645298294</v>
      </c>
      <c r="I100" s="79">
        <f t="shared" si="3"/>
        <v>-597.0004645298294</v>
      </c>
      <c r="J100" s="119">
        <v>200</v>
      </c>
      <c r="K100" s="79"/>
      <c r="L100" s="79"/>
      <c r="M100" s="79"/>
      <c r="N100" s="79"/>
    </row>
    <row r="101" spans="1:14" ht="27" customHeight="1" x14ac:dyDescent="0.25">
      <c r="A101" s="84"/>
      <c r="B101" s="84">
        <v>3222</v>
      </c>
      <c r="C101" s="84" t="s">
        <v>56</v>
      </c>
      <c r="D101" s="85">
        <v>47300</v>
      </c>
      <c r="E101" s="123">
        <v>65639.73</v>
      </c>
      <c r="F101" s="79">
        <f t="shared" si="4"/>
        <v>8711.8893091777809</v>
      </c>
      <c r="G101" s="79">
        <v>58995.14</v>
      </c>
      <c r="H101" s="79">
        <f t="shared" si="5"/>
        <v>7830.0006636140415</v>
      </c>
      <c r="I101" s="79">
        <f t="shared" si="3"/>
        <v>-6730.0006636140415</v>
      </c>
      <c r="J101" s="119">
        <v>1100</v>
      </c>
      <c r="K101" s="79"/>
      <c r="L101" s="79"/>
      <c r="M101" s="79"/>
      <c r="N101" s="79"/>
    </row>
    <row r="102" spans="1:14" ht="27" customHeight="1" x14ac:dyDescent="0.25">
      <c r="A102" s="84"/>
      <c r="B102" s="84">
        <v>3222</v>
      </c>
      <c r="C102" s="84" t="s">
        <v>56</v>
      </c>
      <c r="D102" s="85">
        <v>32300</v>
      </c>
      <c r="E102" s="123">
        <v>3420</v>
      </c>
      <c r="F102" s="79">
        <f t="shared" si="4"/>
        <v>453.91200477802107</v>
      </c>
      <c r="G102" s="79"/>
      <c r="H102" s="79"/>
      <c r="I102" s="79">
        <f t="shared" si="3"/>
        <v>1100</v>
      </c>
      <c r="J102" s="119">
        <v>1100</v>
      </c>
      <c r="K102" s="79"/>
      <c r="L102" s="79"/>
      <c r="M102" s="79"/>
      <c r="N102" s="79"/>
    </row>
    <row r="103" spans="1:14" ht="27" customHeight="1" x14ac:dyDescent="0.25">
      <c r="A103" s="84"/>
      <c r="B103" s="84">
        <v>3224</v>
      </c>
      <c r="C103" s="84" t="s">
        <v>47</v>
      </c>
      <c r="D103" s="85">
        <v>47300</v>
      </c>
      <c r="E103" s="79">
        <v>54</v>
      </c>
      <c r="F103" s="79">
        <f t="shared" si="4"/>
        <v>7.1670316543898061</v>
      </c>
      <c r="G103" s="79">
        <v>52.74</v>
      </c>
      <c r="H103" s="79">
        <f t="shared" si="5"/>
        <v>6.999800915787378</v>
      </c>
      <c r="I103" s="79">
        <f t="shared" si="3"/>
        <v>-1.999800915787378</v>
      </c>
      <c r="J103" s="119">
        <v>5</v>
      </c>
      <c r="K103" s="79"/>
      <c r="L103" s="79"/>
      <c r="M103" s="79"/>
      <c r="N103" s="79"/>
    </row>
    <row r="104" spans="1:14" ht="27" customHeight="1" x14ac:dyDescent="0.25">
      <c r="A104" s="84"/>
      <c r="B104" s="84">
        <v>3225</v>
      </c>
      <c r="C104" s="84" t="s">
        <v>49</v>
      </c>
      <c r="D104" s="85">
        <v>47300</v>
      </c>
      <c r="E104" s="79">
        <v>0</v>
      </c>
      <c r="F104" s="79">
        <f t="shared" si="4"/>
        <v>0</v>
      </c>
      <c r="G104" s="79">
        <v>105.48</v>
      </c>
      <c r="H104" s="79">
        <f t="shared" si="5"/>
        <v>13.999601831574756</v>
      </c>
      <c r="I104" s="79">
        <f t="shared" si="3"/>
        <v>-8.9996018315747559</v>
      </c>
      <c r="J104" s="119">
        <v>5</v>
      </c>
      <c r="K104" s="79"/>
      <c r="L104" s="79"/>
      <c r="M104" s="79"/>
      <c r="N104" s="79"/>
    </row>
    <row r="105" spans="1:14" ht="27" customHeight="1" x14ac:dyDescent="0.25">
      <c r="A105" s="84"/>
      <c r="B105" s="84">
        <v>3227</v>
      </c>
      <c r="C105" s="84" t="s">
        <v>38</v>
      </c>
      <c r="D105" s="85">
        <v>47300</v>
      </c>
      <c r="E105" s="79">
        <v>0</v>
      </c>
      <c r="F105" s="79">
        <f t="shared" si="4"/>
        <v>0</v>
      </c>
      <c r="G105" s="79">
        <v>45.2</v>
      </c>
      <c r="H105" s="79">
        <f t="shared" si="5"/>
        <v>5.999070940341098</v>
      </c>
      <c r="I105" s="79">
        <f t="shared" si="3"/>
        <v>-0.999070940341098</v>
      </c>
      <c r="J105" s="119">
        <v>5</v>
      </c>
      <c r="K105" s="79"/>
      <c r="L105" s="79"/>
      <c r="M105" s="79"/>
      <c r="N105" s="79"/>
    </row>
    <row r="106" spans="1:14" ht="27" customHeight="1" x14ac:dyDescent="0.25">
      <c r="A106" s="82"/>
      <c r="B106" s="81" t="s">
        <v>14</v>
      </c>
      <c r="C106" s="81" t="s">
        <v>15</v>
      </c>
      <c r="D106" s="83"/>
      <c r="E106" s="99">
        <v>15004.33</v>
      </c>
      <c r="F106" s="99">
        <f t="shared" si="4"/>
        <v>1991.416815979826</v>
      </c>
      <c r="G106" s="99">
        <f>SUM(G107:G114)</f>
        <v>346.59</v>
      </c>
      <c r="H106" s="99">
        <f t="shared" si="5"/>
        <v>46.000398168425235</v>
      </c>
      <c r="I106" s="79">
        <f t="shared" si="3"/>
        <v>-16.000398168425235</v>
      </c>
      <c r="J106" s="118">
        <f>SUM(J107:J114)</f>
        <v>30</v>
      </c>
      <c r="K106" s="99"/>
      <c r="L106" s="79"/>
      <c r="M106" s="99"/>
      <c r="N106" s="79"/>
    </row>
    <row r="107" spans="1:14" ht="27" customHeight="1" x14ac:dyDescent="0.25">
      <c r="A107" s="101"/>
      <c r="B107" s="84">
        <v>3231</v>
      </c>
      <c r="C107" s="84" t="s">
        <v>51</v>
      </c>
      <c r="D107" s="85">
        <v>47300</v>
      </c>
      <c r="E107" s="79">
        <v>1767.93</v>
      </c>
      <c r="F107" s="79">
        <f t="shared" si="4"/>
        <v>234.64463468046984</v>
      </c>
      <c r="G107" s="79">
        <v>45.21</v>
      </c>
      <c r="H107" s="79">
        <f t="shared" si="5"/>
        <v>6.0003981684252441</v>
      </c>
      <c r="I107" s="79">
        <f t="shared" si="3"/>
        <v>-1.0003981684252441</v>
      </c>
      <c r="J107" s="119">
        <v>5</v>
      </c>
      <c r="K107" s="79"/>
      <c r="L107" s="79"/>
      <c r="M107" s="79"/>
      <c r="N107" s="79"/>
    </row>
    <row r="108" spans="1:14" ht="27" customHeight="1" x14ac:dyDescent="0.25">
      <c r="A108" s="84"/>
      <c r="B108" s="84" t="s">
        <v>22</v>
      </c>
      <c r="C108" s="84" t="s">
        <v>23</v>
      </c>
      <c r="D108" s="85">
        <v>47300</v>
      </c>
      <c r="E108" s="79">
        <v>0</v>
      </c>
      <c r="F108" s="79">
        <f t="shared" si="4"/>
        <v>0</v>
      </c>
      <c r="G108" s="79">
        <v>52.74</v>
      </c>
      <c r="H108" s="79">
        <f t="shared" si="5"/>
        <v>6.999800915787378</v>
      </c>
      <c r="I108" s="79">
        <f t="shared" si="3"/>
        <v>-1.999800915787378</v>
      </c>
      <c r="J108" s="119">
        <v>5</v>
      </c>
      <c r="K108" s="79"/>
      <c r="L108" s="79"/>
      <c r="M108" s="79"/>
      <c r="N108" s="79"/>
    </row>
    <row r="109" spans="1:14" ht="27" customHeight="1" x14ac:dyDescent="0.25">
      <c r="A109" s="84"/>
      <c r="B109" s="84">
        <v>3233</v>
      </c>
      <c r="C109" s="84" t="s">
        <v>43</v>
      </c>
      <c r="D109" s="85">
        <v>47300</v>
      </c>
      <c r="E109" s="79">
        <v>0</v>
      </c>
      <c r="F109" s="79">
        <f t="shared" si="4"/>
        <v>0</v>
      </c>
      <c r="G109" s="79">
        <v>52.74</v>
      </c>
      <c r="H109" s="79">
        <f t="shared" si="5"/>
        <v>6.999800915787378</v>
      </c>
      <c r="I109" s="79">
        <f t="shared" si="3"/>
        <v>-1.999800915787378</v>
      </c>
      <c r="J109" s="119">
        <v>5</v>
      </c>
      <c r="K109" s="79"/>
      <c r="L109" s="79"/>
      <c r="M109" s="79"/>
      <c r="N109" s="79"/>
    </row>
    <row r="110" spans="1:14" ht="27" customHeight="1" x14ac:dyDescent="0.25">
      <c r="A110" s="84"/>
      <c r="B110" s="84">
        <v>3234</v>
      </c>
      <c r="C110" s="84" t="s">
        <v>52</v>
      </c>
      <c r="D110" s="85">
        <v>47300</v>
      </c>
      <c r="E110" s="79">
        <v>5123.8999999999996</v>
      </c>
      <c r="F110" s="79">
        <f t="shared" si="4"/>
        <v>680.05839803570234</v>
      </c>
      <c r="G110" s="79">
        <v>52.74</v>
      </c>
      <c r="H110" s="79">
        <f t="shared" si="5"/>
        <v>6.999800915787378</v>
      </c>
      <c r="I110" s="79">
        <f t="shared" si="3"/>
        <v>-6.999800915787378</v>
      </c>
      <c r="J110" s="119">
        <v>0</v>
      </c>
      <c r="K110" s="79"/>
      <c r="L110" s="79"/>
      <c r="M110" s="79"/>
      <c r="N110" s="79"/>
    </row>
    <row r="111" spans="1:14" ht="27" customHeight="1" x14ac:dyDescent="0.25">
      <c r="A111" s="84"/>
      <c r="B111" s="84">
        <v>3235</v>
      </c>
      <c r="C111" s="84" t="s">
        <v>225</v>
      </c>
      <c r="D111" s="85">
        <v>47300</v>
      </c>
      <c r="E111" s="79">
        <v>487.5</v>
      </c>
      <c r="F111" s="79">
        <f t="shared" si="4"/>
        <v>64.702369102130191</v>
      </c>
      <c r="G111" s="79">
        <v>0</v>
      </c>
      <c r="H111" s="79">
        <f t="shared" si="5"/>
        <v>0</v>
      </c>
      <c r="I111" s="79">
        <f t="shared" si="3"/>
        <v>0</v>
      </c>
      <c r="J111" s="119">
        <v>0</v>
      </c>
      <c r="K111" s="79"/>
      <c r="L111" s="79"/>
      <c r="M111" s="79"/>
      <c r="N111" s="79"/>
    </row>
    <row r="112" spans="1:14" ht="27" customHeight="1" x14ac:dyDescent="0.25">
      <c r="A112" s="84"/>
      <c r="B112" s="84" t="s">
        <v>40</v>
      </c>
      <c r="C112" s="84" t="s">
        <v>57</v>
      </c>
      <c r="D112" s="85">
        <v>47300</v>
      </c>
      <c r="E112" s="79">
        <v>1375</v>
      </c>
      <c r="F112" s="79">
        <f t="shared" si="4"/>
        <v>182.49386157011082</v>
      </c>
      <c r="G112" s="79">
        <v>52.74</v>
      </c>
      <c r="H112" s="79">
        <f t="shared" si="5"/>
        <v>6.999800915787378</v>
      </c>
      <c r="I112" s="79">
        <f t="shared" si="3"/>
        <v>-1.999800915787378</v>
      </c>
      <c r="J112" s="119">
        <v>5</v>
      </c>
      <c r="K112" s="79"/>
      <c r="L112" s="79"/>
      <c r="M112" s="79"/>
      <c r="N112" s="79"/>
    </row>
    <row r="113" spans="1:14" ht="27" customHeight="1" x14ac:dyDescent="0.25">
      <c r="A113" s="84"/>
      <c r="B113" s="84">
        <v>3237</v>
      </c>
      <c r="C113" s="84" t="s">
        <v>19</v>
      </c>
      <c r="D113" s="85">
        <v>47300</v>
      </c>
      <c r="E113" s="79">
        <v>6250</v>
      </c>
      <c r="F113" s="79">
        <f t="shared" si="4"/>
        <v>829.51755259141282</v>
      </c>
      <c r="G113" s="79">
        <v>45.21</v>
      </c>
      <c r="H113" s="79">
        <f t="shared" si="5"/>
        <v>6.0003981684252441</v>
      </c>
      <c r="I113" s="79">
        <f t="shared" si="3"/>
        <v>-1.0003981684252441</v>
      </c>
      <c r="J113" s="119">
        <v>5</v>
      </c>
      <c r="K113" s="79"/>
      <c r="L113" s="79"/>
      <c r="M113" s="79"/>
      <c r="N113" s="79"/>
    </row>
    <row r="114" spans="1:14" ht="27" customHeight="1" x14ac:dyDescent="0.25">
      <c r="A114" s="84"/>
      <c r="B114" s="84">
        <v>3238</v>
      </c>
      <c r="C114" s="84" t="s">
        <v>27</v>
      </c>
      <c r="D114" s="85">
        <v>47300</v>
      </c>
      <c r="E114" s="79">
        <v>0</v>
      </c>
      <c r="F114" s="79">
        <f t="shared" si="4"/>
        <v>0</v>
      </c>
      <c r="G114" s="79">
        <v>45.21</v>
      </c>
      <c r="H114" s="79">
        <f t="shared" si="5"/>
        <v>6.0003981684252441</v>
      </c>
      <c r="I114" s="79">
        <f t="shared" si="3"/>
        <v>-1.0003981684252441</v>
      </c>
      <c r="J114" s="119">
        <v>5</v>
      </c>
      <c r="K114" s="79"/>
      <c r="L114" s="79"/>
      <c r="M114" s="79"/>
      <c r="N114" s="79"/>
    </row>
    <row r="115" spans="1:14" ht="27" customHeight="1" x14ac:dyDescent="0.25">
      <c r="A115" s="82"/>
      <c r="B115" s="81" t="s">
        <v>10</v>
      </c>
      <c r="C115" s="81" t="s">
        <v>11</v>
      </c>
      <c r="D115" s="83"/>
      <c r="E115" s="99">
        <v>2015.15</v>
      </c>
      <c r="F115" s="99">
        <f t="shared" si="4"/>
        <v>267.45636737673368</v>
      </c>
      <c r="G115" s="99">
        <v>45.21</v>
      </c>
      <c r="H115" s="99">
        <f t="shared" si="5"/>
        <v>6.0003981684252441</v>
      </c>
      <c r="I115" s="79">
        <f t="shared" si="3"/>
        <v>-1.0003981684252441</v>
      </c>
      <c r="J115" s="118">
        <v>5</v>
      </c>
      <c r="K115" s="99"/>
      <c r="L115" s="79"/>
      <c r="M115" s="99"/>
      <c r="N115" s="79"/>
    </row>
    <row r="116" spans="1:14" ht="27" customHeight="1" x14ac:dyDescent="0.25">
      <c r="A116" s="84"/>
      <c r="B116" s="84" t="s">
        <v>17</v>
      </c>
      <c r="C116" s="84" t="s">
        <v>28</v>
      </c>
      <c r="D116" s="85">
        <v>47300</v>
      </c>
      <c r="E116" s="79">
        <v>2015.15</v>
      </c>
      <c r="F116" s="79">
        <f t="shared" si="4"/>
        <v>267.45636737673368</v>
      </c>
      <c r="G116" s="79">
        <v>45.21</v>
      </c>
      <c r="H116" s="79">
        <f t="shared" si="5"/>
        <v>6.0003981684252441</v>
      </c>
      <c r="I116" s="79">
        <f t="shared" si="3"/>
        <v>-1.0003981684252441</v>
      </c>
      <c r="J116" s="119">
        <v>5</v>
      </c>
      <c r="K116" s="79"/>
      <c r="L116" s="79"/>
      <c r="M116" s="79"/>
      <c r="N116" s="79"/>
    </row>
    <row r="117" spans="1:14" s="102" customFormat="1" ht="27" customHeight="1" x14ac:dyDescent="0.25">
      <c r="A117" s="81"/>
      <c r="B117" s="81">
        <v>34</v>
      </c>
      <c r="C117" s="81" t="s">
        <v>160</v>
      </c>
      <c r="D117" s="98"/>
      <c r="E117" s="99">
        <v>1526.41</v>
      </c>
      <c r="F117" s="99">
        <f t="shared" si="4"/>
        <v>202.58942199216935</v>
      </c>
      <c r="G117" s="99">
        <v>45.21</v>
      </c>
      <c r="H117" s="99">
        <f t="shared" si="5"/>
        <v>6.0003981684252441</v>
      </c>
      <c r="I117" s="79">
        <f t="shared" si="3"/>
        <v>-1.0003981684252441</v>
      </c>
      <c r="J117" s="118">
        <v>5</v>
      </c>
      <c r="K117" s="99">
        <v>45.21</v>
      </c>
      <c r="L117" s="79">
        <f>K117/7.5345</f>
        <v>6.0003981684252441</v>
      </c>
      <c r="M117" s="99">
        <v>45.21</v>
      </c>
      <c r="N117" s="79">
        <f>M117/7.5345</f>
        <v>6.0003981684252441</v>
      </c>
    </row>
    <row r="118" spans="1:14" s="102" customFormat="1" ht="27" customHeight="1" x14ac:dyDescent="0.25">
      <c r="A118" s="81"/>
      <c r="B118" s="81">
        <v>343</v>
      </c>
      <c r="C118" s="81" t="s">
        <v>30</v>
      </c>
      <c r="D118" s="98"/>
      <c r="E118" s="99">
        <v>1526.41</v>
      </c>
      <c r="F118" s="99">
        <f t="shared" si="4"/>
        <v>202.58942199216935</v>
      </c>
      <c r="G118" s="99">
        <v>45.21</v>
      </c>
      <c r="H118" s="99">
        <f t="shared" si="5"/>
        <v>6.0003981684252441</v>
      </c>
      <c r="I118" s="79">
        <f t="shared" si="3"/>
        <v>-1.0003981684252441</v>
      </c>
      <c r="J118" s="118">
        <v>5</v>
      </c>
      <c r="K118" s="99"/>
      <c r="L118" s="79"/>
      <c r="M118" s="99"/>
      <c r="N118" s="79"/>
    </row>
    <row r="119" spans="1:14" ht="27" customHeight="1" x14ac:dyDescent="0.25">
      <c r="A119" s="84"/>
      <c r="B119" s="84">
        <v>3431</v>
      </c>
      <c r="C119" s="84" t="s">
        <v>32</v>
      </c>
      <c r="D119" s="85">
        <v>47300</v>
      </c>
      <c r="E119" s="79">
        <v>1523.09</v>
      </c>
      <c r="F119" s="79">
        <f t="shared" si="4"/>
        <v>202.14878226823276</v>
      </c>
      <c r="G119" s="79">
        <v>45.21</v>
      </c>
      <c r="H119" s="79">
        <f t="shared" si="5"/>
        <v>6.0003981684252441</v>
      </c>
      <c r="I119" s="79">
        <f t="shared" si="3"/>
        <v>-1.0003981684252441</v>
      </c>
      <c r="J119" s="119">
        <v>5</v>
      </c>
      <c r="K119" s="79"/>
      <c r="L119" s="79"/>
      <c r="M119" s="79"/>
      <c r="N119" s="79"/>
    </row>
    <row r="120" spans="1:14" ht="27" customHeight="1" x14ac:dyDescent="0.25">
      <c r="A120" s="84"/>
      <c r="B120" s="84">
        <v>3433</v>
      </c>
      <c r="C120" s="84" t="s">
        <v>237</v>
      </c>
      <c r="D120" s="85">
        <v>47300</v>
      </c>
      <c r="E120" s="79">
        <v>3.32</v>
      </c>
      <c r="F120" s="79">
        <f t="shared" si="4"/>
        <v>0.44063972393655843</v>
      </c>
      <c r="G120" s="79">
        <v>0</v>
      </c>
      <c r="H120" s="79">
        <v>0</v>
      </c>
      <c r="I120" s="79">
        <f t="shared" si="3"/>
        <v>0</v>
      </c>
      <c r="J120" s="119">
        <v>0</v>
      </c>
      <c r="K120" s="79"/>
      <c r="L120" s="79"/>
      <c r="M120" s="79"/>
      <c r="N120" s="79"/>
    </row>
    <row r="121" spans="1:14" ht="27" customHeight="1" x14ac:dyDescent="0.25">
      <c r="A121" s="84"/>
      <c r="B121" s="81">
        <v>4</v>
      </c>
      <c r="C121" s="81" t="s">
        <v>282</v>
      </c>
      <c r="D121" s="98"/>
      <c r="E121" s="99">
        <v>27.07</v>
      </c>
      <c r="F121" s="99">
        <f t="shared" si="4"/>
        <v>3.592806423783927</v>
      </c>
      <c r="G121" s="99">
        <v>52.74</v>
      </c>
      <c r="H121" s="99">
        <f t="shared" si="5"/>
        <v>6.999800915787378</v>
      </c>
      <c r="I121" s="79">
        <f t="shared" si="3"/>
        <v>-1.999800915787378</v>
      </c>
      <c r="J121" s="118">
        <v>5</v>
      </c>
      <c r="K121" s="99"/>
      <c r="L121" s="79"/>
      <c r="M121" s="99"/>
      <c r="N121" s="79"/>
    </row>
    <row r="122" spans="1:14" ht="27" customHeight="1" x14ac:dyDescent="0.25">
      <c r="A122" s="84"/>
      <c r="B122" s="81">
        <v>42</v>
      </c>
      <c r="C122" s="81" t="s">
        <v>283</v>
      </c>
      <c r="D122" s="98"/>
      <c r="E122" s="99">
        <v>27.07</v>
      </c>
      <c r="F122" s="99">
        <f t="shared" si="4"/>
        <v>3.592806423783927</v>
      </c>
      <c r="G122" s="99">
        <v>52.74</v>
      </c>
      <c r="H122" s="99">
        <f t="shared" si="5"/>
        <v>6.999800915787378</v>
      </c>
      <c r="I122" s="79">
        <f t="shared" si="3"/>
        <v>-1.999800915787378</v>
      </c>
      <c r="J122" s="118">
        <v>5</v>
      </c>
      <c r="K122" s="99">
        <v>52.74</v>
      </c>
      <c r="L122" s="79">
        <f>K122/7.5345</f>
        <v>6.999800915787378</v>
      </c>
      <c r="M122" s="99">
        <v>52.74</v>
      </c>
      <c r="N122" s="79">
        <f>M122/7.5345</f>
        <v>6.999800915787378</v>
      </c>
    </row>
    <row r="123" spans="1:14" ht="27" customHeight="1" x14ac:dyDescent="0.25">
      <c r="A123" s="84"/>
      <c r="B123" s="81">
        <v>424</v>
      </c>
      <c r="C123" s="81" t="s">
        <v>59</v>
      </c>
      <c r="D123" s="98"/>
      <c r="E123" s="99">
        <v>27.07</v>
      </c>
      <c r="F123" s="99">
        <f t="shared" si="4"/>
        <v>3.592806423783927</v>
      </c>
      <c r="G123" s="99">
        <v>52.74</v>
      </c>
      <c r="H123" s="99">
        <f t="shared" si="5"/>
        <v>6.999800915787378</v>
      </c>
      <c r="I123" s="79">
        <f t="shared" si="3"/>
        <v>-1.999800915787378</v>
      </c>
      <c r="J123" s="118">
        <v>5</v>
      </c>
      <c r="K123" s="99"/>
      <c r="L123" s="79"/>
      <c r="M123" s="99"/>
      <c r="N123" s="79"/>
    </row>
    <row r="124" spans="1:14" ht="27" customHeight="1" x14ac:dyDescent="0.25">
      <c r="A124" s="84"/>
      <c r="B124" s="84">
        <v>4241</v>
      </c>
      <c r="C124" s="84" t="s">
        <v>61</v>
      </c>
      <c r="D124" s="85">
        <v>47300</v>
      </c>
      <c r="E124" s="79">
        <v>27.07</v>
      </c>
      <c r="F124" s="79">
        <f t="shared" si="4"/>
        <v>3.592806423783927</v>
      </c>
      <c r="G124" s="79">
        <v>52.74</v>
      </c>
      <c r="H124" s="79">
        <f t="shared" si="5"/>
        <v>6.999800915787378</v>
      </c>
      <c r="I124" s="79">
        <f t="shared" si="3"/>
        <v>-1.999800915787378</v>
      </c>
      <c r="J124" s="119">
        <v>5</v>
      </c>
      <c r="K124" s="79"/>
      <c r="L124" s="79"/>
      <c r="M124" s="79"/>
      <c r="N124" s="79"/>
    </row>
    <row r="125" spans="1:14" ht="27" customHeight="1" x14ac:dyDescent="0.25">
      <c r="A125" s="81" t="s">
        <v>244</v>
      </c>
      <c r="B125" s="82" t="s">
        <v>3</v>
      </c>
      <c r="C125" s="81" t="s">
        <v>245</v>
      </c>
      <c r="D125" s="83"/>
      <c r="E125" s="99">
        <v>27514.48</v>
      </c>
      <c r="F125" s="99">
        <f t="shared" si="4"/>
        <v>3651.79905766806</v>
      </c>
      <c r="G125" s="99">
        <f>SUM(G126)</f>
        <v>28013.270000000004</v>
      </c>
      <c r="H125" s="99">
        <f t="shared" si="5"/>
        <v>3717.9998672771917</v>
      </c>
      <c r="I125" s="79">
        <f t="shared" si="3"/>
        <v>8119.6801327228086</v>
      </c>
      <c r="J125" s="118">
        <f>SUM(J126)</f>
        <v>11837.68</v>
      </c>
      <c r="K125" s="99">
        <f>SUM(K127,K136)</f>
        <v>28013.27</v>
      </c>
      <c r="L125" s="79">
        <f>K125/7.5345</f>
        <v>3717.9998672771912</v>
      </c>
      <c r="M125" s="99">
        <v>28013.27</v>
      </c>
      <c r="N125" s="79">
        <f>M125/7.5345</f>
        <v>3717.9998672771912</v>
      </c>
    </row>
    <row r="126" spans="1:14" ht="27" customHeight="1" x14ac:dyDescent="0.25">
      <c r="A126" s="82"/>
      <c r="B126" s="81">
        <v>3</v>
      </c>
      <c r="C126" s="81" t="s">
        <v>159</v>
      </c>
      <c r="D126" s="83"/>
      <c r="E126" s="99">
        <v>27514.48</v>
      </c>
      <c r="F126" s="99">
        <f t="shared" si="4"/>
        <v>3651.79905766806</v>
      </c>
      <c r="G126" s="99">
        <f>SUM(G127,G136)</f>
        <v>28013.270000000004</v>
      </c>
      <c r="H126" s="99">
        <f t="shared" si="5"/>
        <v>3717.9998672771917</v>
      </c>
      <c r="I126" s="79">
        <f t="shared" si="3"/>
        <v>8119.6801327228086</v>
      </c>
      <c r="J126" s="118">
        <f>SUM(J127,J136)</f>
        <v>11837.68</v>
      </c>
      <c r="K126" s="99"/>
      <c r="L126" s="79"/>
      <c r="M126" s="99"/>
      <c r="N126" s="79"/>
    </row>
    <row r="127" spans="1:14" ht="27" customHeight="1" x14ac:dyDescent="0.25">
      <c r="A127" s="82"/>
      <c r="B127" s="81">
        <v>31</v>
      </c>
      <c r="C127" s="81" t="s">
        <v>228</v>
      </c>
      <c r="D127" s="83"/>
      <c r="E127" s="99">
        <v>25162.720000000001</v>
      </c>
      <c r="F127" s="99">
        <f t="shared" si="4"/>
        <v>3339.6668657508794</v>
      </c>
      <c r="G127" s="99">
        <f>SUM(G128,G131,G133)</f>
        <v>26310.460000000003</v>
      </c>
      <c r="H127" s="99">
        <f t="shared" si="5"/>
        <v>3491.9981418806824</v>
      </c>
      <c r="I127" s="79">
        <f t="shared" si="3"/>
        <v>6358.6818581193183</v>
      </c>
      <c r="J127" s="118">
        <f>SUM(J128,J131,J133)</f>
        <v>9850.68</v>
      </c>
      <c r="K127" s="99">
        <v>26310.46</v>
      </c>
      <c r="L127" s="79">
        <f>K127/7.5345</f>
        <v>3491.9981418806819</v>
      </c>
      <c r="M127" s="99">
        <v>26310.46</v>
      </c>
      <c r="N127" s="79">
        <f>M127/7.5345</f>
        <v>3491.9981418806819</v>
      </c>
    </row>
    <row r="128" spans="1:14" ht="27" customHeight="1" x14ac:dyDescent="0.25">
      <c r="A128" s="82"/>
      <c r="B128" s="81">
        <v>311</v>
      </c>
      <c r="C128" s="81" t="s">
        <v>229</v>
      </c>
      <c r="D128" s="83"/>
      <c r="E128" s="99">
        <v>20311.310000000001</v>
      </c>
      <c r="F128" s="99">
        <f t="shared" si="4"/>
        <v>2695.7741057800781</v>
      </c>
      <c r="G128" s="99">
        <v>20004.080000000002</v>
      </c>
      <c r="H128" s="99">
        <f t="shared" si="5"/>
        <v>2654.9976773508529</v>
      </c>
      <c r="I128" s="79">
        <f t="shared" si="3"/>
        <v>4995.682322649147</v>
      </c>
      <c r="J128" s="118">
        <f>SUM(J129:J130)</f>
        <v>7650.68</v>
      </c>
      <c r="K128" s="99"/>
      <c r="L128" s="79"/>
      <c r="M128" s="99"/>
      <c r="N128" s="79"/>
    </row>
    <row r="129" spans="1:14" ht="27" customHeight="1" x14ac:dyDescent="0.25">
      <c r="A129" s="101"/>
      <c r="B129" s="84">
        <v>3111</v>
      </c>
      <c r="C129" s="84" t="s">
        <v>229</v>
      </c>
      <c r="D129" s="85">
        <v>47300</v>
      </c>
      <c r="E129" s="79">
        <v>3837.27</v>
      </c>
      <c r="F129" s="79">
        <f t="shared" si="4"/>
        <v>509.29325104519211</v>
      </c>
      <c r="G129" s="79">
        <v>0</v>
      </c>
      <c r="H129" s="79">
        <v>0</v>
      </c>
      <c r="I129" s="79">
        <f t="shared" si="3"/>
        <v>1000</v>
      </c>
      <c r="J129" s="119">
        <v>1000</v>
      </c>
      <c r="K129" s="79"/>
      <c r="L129" s="79"/>
      <c r="M129" s="79"/>
      <c r="N129" s="79"/>
    </row>
    <row r="130" spans="1:14" ht="27" customHeight="1" x14ac:dyDescent="0.25">
      <c r="A130" s="84"/>
      <c r="B130" s="84">
        <v>3111</v>
      </c>
      <c r="C130" s="84" t="s">
        <v>229</v>
      </c>
      <c r="D130" s="85">
        <v>55435</v>
      </c>
      <c r="E130" s="79">
        <v>16474.04</v>
      </c>
      <c r="F130" s="79">
        <f t="shared" si="4"/>
        <v>2186.4808547348862</v>
      </c>
      <c r="G130" s="79">
        <v>20004.080000000002</v>
      </c>
      <c r="H130" s="79">
        <f t="shared" si="5"/>
        <v>2654.9976773508529</v>
      </c>
      <c r="I130" s="79">
        <f t="shared" si="3"/>
        <v>3995.6823226491474</v>
      </c>
      <c r="J130" s="119">
        <v>6650.68</v>
      </c>
      <c r="K130" s="79"/>
      <c r="L130" s="79"/>
      <c r="M130" s="79"/>
      <c r="N130" s="79"/>
    </row>
    <row r="131" spans="1:14" ht="27" customHeight="1" x14ac:dyDescent="0.25">
      <c r="A131" s="82"/>
      <c r="B131" s="81">
        <v>312</v>
      </c>
      <c r="C131" s="81" t="s">
        <v>231</v>
      </c>
      <c r="D131" s="83"/>
      <c r="E131" s="99">
        <v>1500</v>
      </c>
      <c r="F131" s="99">
        <f t="shared" si="4"/>
        <v>199.08421262193906</v>
      </c>
      <c r="G131" s="99">
        <v>3006.27</v>
      </c>
      <c r="H131" s="99">
        <f t="shared" si="5"/>
        <v>399.00059725263782</v>
      </c>
      <c r="I131" s="79">
        <f t="shared" si="3"/>
        <v>500.99940274736218</v>
      </c>
      <c r="J131" s="118">
        <v>900</v>
      </c>
      <c r="K131" s="99"/>
      <c r="L131" s="79"/>
      <c r="M131" s="99"/>
      <c r="N131" s="79"/>
    </row>
    <row r="132" spans="1:14" ht="27" customHeight="1" x14ac:dyDescent="0.25">
      <c r="A132" s="84"/>
      <c r="B132" s="84">
        <v>3121</v>
      </c>
      <c r="C132" s="84" t="s">
        <v>231</v>
      </c>
      <c r="D132" s="85">
        <v>55435</v>
      </c>
      <c r="E132" s="79">
        <v>1500</v>
      </c>
      <c r="F132" s="79">
        <f t="shared" si="4"/>
        <v>199.08421262193906</v>
      </c>
      <c r="G132" s="79">
        <v>3006.27</v>
      </c>
      <c r="H132" s="79">
        <f t="shared" si="5"/>
        <v>399.00059725263782</v>
      </c>
      <c r="I132" s="79">
        <f t="shared" si="3"/>
        <v>500.99940274736218</v>
      </c>
      <c r="J132" s="119">
        <v>900</v>
      </c>
      <c r="K132" s="79"/>
      <c r="L132" s="79"/>
      <c r="M132" s="79"/>
      <c r="N132" s="79"/>
    </row>
    <row r="133" spans="1:14" ht="27" customHeight="1" x14ac:dyDescent="0.25">
      <c r="A133" s="82"/>
      <c r="B133" s="81">
        <v>313</v>
      </c>
      <c r="C133" s="81" t="s">
        <v>232</v>
      </c>
      <c r="D133" s="83"/>
      <c r="E133" s="99">
        <v>3351.41</v>
      </c>
      <c r="F133" s="99">
        <f t="shared" si="4"/>
        <v>444.80854734886185</v>
      </c>
      <c r="G133" s="99">
        <v>3300.11</v>
      </c>
      <c r="H133" s="99">
        <f t="shared" si="5"/>
        <v>437.99986727719158</v>
      </c>
      <c r="I133" s="79">
        <f t="shared" ref="I133:I196" si="6">SUM(J133-H133)</f>
        <v>862.00013272280842</v>
      </c>
      <c r="J133" s="118">
        <f>SUM(J134:J135)</f>
        <v>1300</v>
      </c>
      <c r="K133" s="99"/>
      <c r="L133" s="79"/>
      <c r="M133" s="99"/>
      <c r="N133" s="79"/>
    </row>
    <row r="134" spans="1:14" ht="27" customHeight="1" x14ac:dyDescent="0.25">
      <c r="A134" s="101"/>
      <c r="B134" s="84">
        <v>3132</v>
      </c>
      <c r="C134" s="84" t="s">
        <v>327</v>
      </c>
      <c r="D134" s="85">
        <v>47300</v>
      </c>
      <c r="E134" s="79">
        <v>634.65</v>
      </c>
      <c r="F134" s="79">
        <f t="shared" si="4"/>
        <v>84.232530360342423</v>
      </c>
      <c r="G134" s="79">
        <v>0</v>
      </c>
      <c r="H134" s="79">
        <f t="shared" si="5"/>
        <v>0</v>
      </c>
      <c r="I134" s="79">
        <f t="shared" si="6"/>
        <v>150</v>
      </c>
      <c r="J134" s="119">
        <v>150</v>
      </c>
      <c r="K134" s="79"/>
      <c r="L134" s="79"/>
      <c r="M134" s="79"/>
      <c r="N134" s="79"/>
    </row>
    <row r="135" spans="1:14" ht="27" customHeight="1" x14ac:dyDescent="0.25">
      <c r="A135" s="84"/>
      <c r="B135" s="84">
        <v>3132</v>
      </c>
      <c r="C135" s="84" t="s">
        <v>233</v>
      </c>
      <c r="D135" s="85">
        <v>55435</v>
      </c>
      <c r="E135" s="79">
        <v>2716.76</v>
      </c>
      <c r="F135" s="79">
        <f t="shared" si="4"/>
        <v>360.57601698851948</v>
      </c>
      <c r="G135" s="79">
        <v>3300.11</v>
      </c>
      <c r="H135" s="79">
        <f t="shared" si="5"/>
        <v>437.99986727719158</v>
      </c>
      <c r="I135" s="79">
        <f t="shared" si="6"/>
        <v>712.00013272280842</v>
      </c>
      <c r="J135" s="119">
        <v>1150</v>
      </c>
      <c r="K135" s="79"/>
      <c r="L135" s="79"/>
      <c r="M135" s="79"/>
      <c r="N135" s="79"/>
    </row>
    <row r="136" spans="1:14" ht="27" customHeight="1" x14ac:dyDescent="0.25">
      <c r="A136" s="82"/>
      <c r="B136" s="81">
        <v>32</v>
      </c>
      <c r="C136" s="81" t="s">
        <v>158</v>
      </c>
      <c r="D136" s="83"/>
      <c r="E136" s="99">
        <v>2351.7600000000002</v>
      </c>
      <c r="F136" s="99">
        <f t="shared" si="4"/>
        <v>312.13219191718099</v>
      </c>
      <c r="G136" s="99">
        <f>SUM(G137,G140)</f>
        <v>1702.81</v>
      </c>
      <c r="H136" s="99">
        <f t="shared" si="5"/>
        <v>226.00172539650936</v>
      </c>
      <c r="I136" s="79">
        <f t="shared" si="6"/>
        <v>1760.9982746034907</v>
      </c>
      <c r="J136" s="118">
        <f>SUM(J137,J140)</f>
        <v>1987</v>
      </c>
      <c r="K136" s="99">
        <v>1702.81</v>
      </c>
      <c r="L136" s="79">
        <f>K136/7.5345</f>
        <v>226.00172539650936</v>
      </c>
      <c r="M136" s="99">
        <v>1702.81</v>
      </c>
      <c r="N136" s="79">
        <f>M136/7.5345</f>
        <v>226.00172539650936</v>
      </c>
    </row>
    <row r="137" spans="1:14" ht="27" customHeight="1" x14ac:dyDescent="0.25">
      <c r="A137" s="82"/>
      <c r="B137" s="81">
        <v>321</v>
      </c>
      <c r="C137" s="81" t="s">
        <v>6</v>
      </c>
      <c r="D137" s="83"/>
      <c r="E137" s="99">
        <v>2351.7600000000002</v>
      </c>
      <c r="F137" s="99">
        <f t="shared" si="4"/>
        <v>312.13219191718099</v>
      </c>
      <c r="G137" s="99">
        <v>1002.1</v>
      </c>
      <c r="H137" s="99">
        <f t="shared" si="5"/>
        <v>133.00152631229676</v>
      </c>
      <c r="I137" s="79">
        <f t="shared" si="6"/>
        <v>353.99847368770327</v>
      </c>
      <c r="J137" s="118">
        <v>487</v>
      </c>
      <c r="K137" s="99"/>
      <c r="L137" s="79"/>
      <c r="M137" s="99"/>
      <c r="N137" s="79"/>
    </row>
    <row r="138" spans="1:14" ht="27" customHeight="1" x14ac:dyDescent="0.25">
      <c r="A138" s="101"/>
      <c r="B138" s="84">
        <v>3212</v>
      </c>
      <c r="C138" s="84" t="s">
        <v>235</v>
      </c>
      <c r="D138" s="85">
        <v>47300</v>
      </c>
      <c r="E138" s="79">
        <v>728.08</v>
      </c>
      <c r="F138" s="79">
        <f t="shared" si="4"/>
        <v>96.632822350520939</v>
      </c>
      <c r="G138" s="79">
        <v>0</v>
      </c>
      <c r="H138" s="79">
        <f t="shared" si="5"/>
        <v>0</v>
      </c>
      <c r="I138" s="79">
        <f t="shared" si="6"/>
        <v>0</v>
      </c>
      <c r="J138" s="119"/>
      <c r="K138" s="79"/>
      <c r="L138" s="79"/>
      <c r="M138" s="79"/>
      <c r="N138" s="79"/>
    </row>
    <row r="139" spans="1:14" ht="27" customHeight="1" x14ac:dyDescent="0.25">
      <c r="A139" s="84"/>
      <c r="B139" s="84">
        <v>3212</v>
      </c>
      <c r="C139" s="84" t="s">
        <v>235</v>
      </c>
      <c r="D139" s="85">
        <v>55435</v>
      </c>
      <c r="E139" s="79">
        <v>1623.68</v>
      </c>
      <c r="F139" s="79">
        <f t="shared" ref="F139:F228" si="7">E139/7.5345</f>
        <v>215.49936956666002</v>
      </c>
      <c r="G139" s="79">
        <v>1002.1</v>
      </c>
      <c r="H139" s="79">
        <f t="shared" ref="H139:H228" si="8">G139/7.5345</f>
        <v>133.00152631229676</v>
      </c>
      <c r="I139" s="79">
        <f t="shared" si="6"/>
        <v>353.99847368770327</v>
      </c>
      <c r="J139" s="119">
        <v>487</v>
      </c>
      <c r="K139" s="79"/>
      <c r="L139" s="79"/>
      <c r="M139" s="79"/>
      <c r="N139" s="79"/>
    </row>
    <row r="140" spans="1:14" ht="27" customHeight="1" x14ac:dyDescent="0.25">
      <c r="A140" s="82"/>
      <c r="B140" s="81">
        <v>322</v>
      </c>
      <c r="C140" s="81" t="s">
        <v>266</v>
      </c>
      <c r="D140" s="83"/>
      <c r="E140" s="99">
        <v>0</v>
      </c>
      <c r="F140" s="99">
        <f t="shared" si="7"/>
        <v>0</v>
      </c>
      <c r="G140" s="99">
        <v>700.71</v>
      </c>
      <c r="H140" s="99">
        <f t="shared" si="8"/>
        <v>93.000199084212625</v>
      </c>
      <c r="I140" s="79">
        <f t="shared" si="6"/>
        <v>1406.9998009157873</v>
      </c>
      <c r="J140" s="118">
        <v>1500</v>
      </c>
      <c r="K140" s="99"/>
      <c r="L140" s="79"/>
      <c r="M140" s="99"/>
      <c r="N140" s="79"/>
    </row>
    <row r="141" spans="1:14" ht="27" customHeight="1" x14ac:dyDescent="0.25">
      <c r="A141" s="101"/>
      <c r="B141" s="84">
        <v>3222</v>
      </c>
      <c r="C141" s="84" t="s">
        <v>56</v>
      </c>
      <c r="D141" s="85">
        <v>47300</v>
      </c>
      <c r="E141" s="79">
        <v>0</v>
      </c>
      <c r="F141" s="79">
        <f t="shared" si="7"/>
        <v>0</v>
      </c>
      <c r="G141" s="79">
        <v>0</v>
      </c>
      <c r="H141" s="79">
        <f t="shared" si="8"/>
        <v>0</v>
      </c>
      <c r="I141" s="79">
        <f t="shared" si="6"/>
        <v>1500</v>
      </c>
      <c r="J141" s="119">
        <v>1500</v>
      </c>
      <c r="K141" s="79"/>
      <c r="L141" s="79"/>
      <c r="M141" s="79"/>
      <c r="N141" s="79"/>
    </row>
    <row r="142" spans="1:14" ht="27" customHeight="1" x14ac:dyDescent="0.25">
      <c r="A142" s="101"/>
      <c r="B142" s="84">
        <v>3222</v>
      </c>
      <c r="C142" s="84" t="s">
        <v>56</v>
      </c>
      <c r="D142" s="85">
        <v>55435</v>
      </c>
      <c r="E142" s="79">
        <v>0</v>
      </c>
      <c r="F142" s="79">
        <f t="shared" si="7"/>
        <v>0</v>
      </c>
      <c r="G142" s="79">
        <v>700.71</v>
      </c>
      <c r="H142" s="79">
        <f t="shared" si="8"/>
        <v>93.000199084212625</v>
      </c>
      <c r="I142" s="79">
        <f t="shared" si="6"/>
        <v>-93.000199084212625</v>
      </c>
      <c r="J142" s="119">
        <v>0</v>
      </c>
      <c r="K142" s="79"/>
      <c r="L142" s="79"/>
      <c r="M142" s="79"/>
      <c r="N142" s="79"/>
    </row>
    <row r="143" spans="1:14" s="102" customFormat="1" ht="27" customHeight="1" x14ac:dyDescent="0.25">
      <c r="A143" s="82" t="s">
        <v>284</v>
      </c>
      <c r="B143" s="81" t="s">
        <v>3</v>
      </c>
      <c r="C143" s="81" t="s">
        <v>285</v>
      </c>
      <c r="D143" s="83"/>
      <c r="E143" s="99">
        <v>1200</v>
      </c>
      <c r="F143" s="99">
        <f t="shared" si="7"/>
        <v>159.26737009755126</v>
      </c>
      <c r="G143" s="99">
        <v>1205.51</v>
      </c>
      <c r="H143" s="99">
        <f t="shared" si="8"/>
        <v>159.99867277191584</v>
      </c>
      <c r="I143" s="79">
        <f t="shared" si="6"/>
        <v>15.001327228084165</v>
      </c>
      <c r="J143" s="118">
        <v>175</v>
      </c>
      <c r="K143" s="99">
        <v>1205.51</v>
      </c>
      <c r="L143" s="99">
        <f>K143/7.5345</f>
        <v>159.99867277191584</v>
      </c>
      <c r="M143" s="99">
        <v>1205.51</v>
      </c>
      <c r="N143" s="99">
        <f>M143/7.5345</f>
        <v>159.99867277191584</v>
      </c>
    </row>
    <row r="144" spans="1:14" s="102" customFormat="1" ht="27" customHeight="1" x14ac:dyDescent="0.25">
      <c r="A144" s="82"/>
      <c r="B144" s="81">
        <v>3</v>
      </c>
      <c r="C144" s="81" t="s">
        <v>159</v>
      </c>
      <c r="D144" s="83"/>
      <c r="E144" s="99">
        <v>1200</v>
      </c>
      <c r="F144" s="99">
        <f t="shared" si="7"/>
        <v>159.26737009755126</v>
      </c>
      <c r="G144" s="99">
        <v>1205.51</v>
      </c>
      <c r="H144" s="99">
        <f t="shared" si="8"/>
        <v>159.99867277191584</v>
      </c>
      <c r="I144" s="79">
        <f t="shared" si="6"/>
        <v>15.001327228084165</v>
      </c>
      <c r="J144" s="118">
        <v>175</v>
      </c>
      <c r="K144" s="99"/>
      <c r="L144" s="99"/>
      <c r="M144" s="99"/>
      <c r="N144" s="99"/>
    </row>
    <row r="145" spans="1:14" s="102" customFormat="1" ht="27" customHeight="1" x14ac:dyDescent="0.25">
      <c r="A145" s="82"/>
      <c r="B145" s="81">
        <v>32</v>
      </c>
      <c r="C145" s="81" t="s">
        <v>158</v>
      </c>
      <c r="D145" s="83"/>
      <c r="E145" s="99">
        <v>1200</v>
      </c>
      <c r="F145" s="99">
        <f t="shared" si="7"/>
        <v>159.26737009755126</v>
      </c>
      <c r="G145" s="99">
        <v>1205.51</v>
      </c>
      <c r="H145" s="99">
        <f t="shared" si="8"/>
        <v>159.99867277191584</v>
      </c>
      <c r="I145" s="79">
        <f t="shared" si="6"/>
        <v>15.001327228084165</v>
      </c>
      <c r="J145" s="118">
        <v>175</v>
      </c>
      <c r="K145" s="99">
        <v>1205.51</v>
      </c>
      <c r="L145" s="99">
        <f>K145/7.5345</f>
        <v>159.99867277191584</v>
      </c>
      <c r="M145" s="99">
        <v>1205.51</v>
      </c>
      <c r="N145" s="99">
        <f>M145/7.5345</f>
        <v>159.99867277191584</v>
      </c>
    </row>
    <row r="146" spans="1:14" s="102" customFormat="1" ht="27" customHeight="1" x14ac:dyDescent="0.25">
      <c r="A146" s="82"/>
      <c r="B146" s="81">
        <v>329</v>
      </c>
      <c r="C146" s="81" t="s">
        <v>28</v>
      </c>
      <c r="D146" s="83"/>
      <c r="E146" s="99">
        <v>1200</v>
      </c>
      <c r="F146" s="99">
        <f t="shared" si="7"/>
        <v>159.26737009755126</v>
      </c>
      <c r="G146" s="99">
        <v>1205.51</v>
      </c>
      <c r="H146" s="99">
        <f t="shared" si="8"/>
        <v>159.99867277191584</v>
      </c>
      <c r="I146" s="79">
        <f t="shared" si="6"/>
        <v>15.001327228084165</v>
      </c>
      <c r="J146" s="118">
        <v>175</v>
      </c>
      <c r="K146" s="99"/>
      <c r="L146" s="99"/>
      <c r="M146" s="99"/>
      <c r="N146" s="99"/>
    </row>
    <row r="147" spans="1:14" ht="27" customHeight="1" x14ac:dyDescent="0.25">
      <c r="A147" s="101"/>
      <c r="B147" s="84">
        <v>3299</v>
      </c>
      <c r="C147" s="84" t="s">
        <v>28</v>
      </c>
      <c r="D147" s="85">
        <v>55435</v>
      </c>
      <c r="E147" s="79">
        <v>1200</v>
      </c>
      <c r="F147" s="79">
        <f t="shared" si="7"/>
        <v>159.26737009755126</v>
      </c>
      <c r="G147" s="79">
        <v>1205.51</v>
      </c>
      <c r="H147" s="79">
        <f t="shared" si="8"/>
        <v>159.99867277191584</v>
      </c>
      <c r="I147" s="79">
        <f t="shared" si="6"/>
        <v>15.001327228084165</v>
      </c>
      <c r="J147" s="119">
        <v>175</v>
      </c>
      <c r="K147" s="79"/>
      <c r="L147" s="79"/>
      <c r="M147" s="79"/>
      <c r="N147" s="79"/>
    </row>
    <row r="148" spans="1:14" s="102" customFormat="1" ht="27" customHeight="1" x14ac:dyDescent="0.25">
      <c r="A148" s="82" t="s">
        <v>328</v>
      </c>
      <c r="B148" s="81" t="s">
        <v>3</v>
      </c>
      <c r="C148" s="81" t="s">
        <v>329</v>
      </c>
      <c r="D148" s="98"/>
      <c r="E148" s="99">
        <v>0</v>
      </c>
      <c r="F148" s="99">
        <f t="shared" si="7"/>
        <v>0</v>
      </c>
      <c r="G148" s="99">
        <v>0</v>
      </c>
      <c r="H148" s="99">
        <f t="shared" si="8"/>
        <v>0</v>
      </c>
      <c r="I148" s="79">
        <f t="shared" si="6"/>
        <v>750</v>
      </c>
      <c r="J148" s="118">
        <v>750</v>
      </c>
      <c r="K148" s="99"/>
      <c r="L148" s="99"/>
      <c r="M148" s="99"/>
      <c r="N148" s="99"/>
    </row>
    <row r="149" spans="1:14" s="102" customFormat="1" ht="27" customHeight="1" x14ac:dyDescent="0.25">
      <c r="A149" s="82"/>
      <c r="B149" s="81">
        <v>3</v>
      </c>
      <c r="C149" s="81" t="s">
        <v>159</v>
      </c>
      <c r="D149" s="98"/>
      <c r="E149" s="99">
        <v>0</v>
      </c>
      <c r="F149" s="99">
        <f t="shared" si="7"/>
        <v>0</v>
      </c>
      <c r="G149" s="99">
        <v>0</v>
      </c>
      <c r="H149" s="99">
        <f t="shared" si="8"/>
        <v>0</v>
      </c>
      <c r="I149" s="79">
        <f t="shared" si="6"/>
        <v>750</v>
      </c>
      <c r="J149" s="118">
        <v>750</v>
      </c>
      <c r="K149" s="99"/>
      <c r="L149" s="99"/>
      <c r="M149" s="99"/>
      <c r="N149" s="99"/>
    </row>
    <row r="150" spans="1:14" s="102" customFormat="1" ht="27" customHeight="1" x14ac:dyDescent="0.25">
      <c r="A150" s="82"/>
      <c r="B150" s="81">
        <v>32</v>
      </c>
      <c r="C150" s="81" t="s">
        <v>330</v>
      </c>
      <c r="D150" s="98"/>
      <c r="E150" s="99">
        <v>0</v>
      </c>
      <c r="F150" s="99">
        <f t="shared" si="7"/>
        <v>0</v>
      </c>
      <c r="G150" s="99">
        <v>0</v>
      </c>
      <c r="H150" s="99">
        <f t="shared" si="8"/>
        <v>0</v>
      </c>
      <c r="I150" s="79">
        <f t="shared" si="6"/>
        <v>750</v>
      </c>
      <c r="J150" s="118">
        <v>750</v>
      </c>
      <c r="K150" s="99"/>
      <c r="L150" s="99"/>
      <c r="M150" s="99"/>
      <c r="N150" s="99"/>
    </row>
    <row r="151" spans="1:14" s="102" customFormat="1" ht="27" customHeight="1" x14ac:dyDescent="0.25">
      <c r="A151" s="82"/>
      <c r="B151" s="81">
        <v>329</v>
      </c>
      <c r="C151" s="81" t="s">
        <v>28</v>
      </c>
      <c r="D151" s="98"/>
      <c r="E151" s="99">
        <v>0</v>
      </c>
      <c r="F151" s="99">
        <f t="shared" si="7"/>
        <v>0</v>
      </c>
      <c r="G151" s="99">
        <v>0</v>
      </c>
      <c r="H151" s="99">
        <f t="shared" si="8"/>
        <v>0</v>
      </c>
      <c r="I151" s="79">
        <f t="shared" si="6"/>
        <v>750</v>
      </c>
      <c r="J151" s="118">
        <v>750</v>
      </c>
      <c r="K151" s="99"/>
      <c r="L151" s="99"/>
      <c r="M151" s="99"/>
      <c r="N151" s="99"/>
    </row>
    <row r="152" spans="1:14" ht="27" customHeight="1" x14ac:dyDescent="0.25">
      <c r="A152" s="101"/>
      <c r="B152" s="84">
        <v>3299</v>
      </c>
      <c r="C152" s="84" t="s">
        <v>28</v>
      </c>
      <c r="D152" s="85">
        <v>47300</v>
      </c>
      <c r="E152" s="79">
        <v>0</v>
      </c>
      <c r="F152" s="79">
        <f t="shared" si="7"/>
        <v>0</v>
      </c>
      <c r="G152" s="79">
        <v>0</v>
      </c>
      <c r="H152" s="79">
        <f t="shared" si="8"/>
        <v>0</v>
      </c>
      <c r="I152" s="79">
        <f t="shared" si="6"/>
        <v>300</v>
      </c>
      <c r="J152" s="119">
        <v>300</v>
      </c>
      <c r="K152" s="79"/>
      <c r="L152" s="79"/>
      <c r="M152" s="79"/>
      <c r="N152" s="79"/>
    </row>
    <row r="153" spans="1:14" ht="27" customHeight="1" x14ac:dyDescent="0.25">
      <c r="A153" s="101"/>
      <c r="B153" s="84">
        <v>3299</v>
      </c>
      <c r="C153" s="84" t="s">
        <v>28</v>
      </c>
      <c r="D153" s="85">
        <v>55435</v>
      </c>
      <c r="E153" s="79">
        <v>0</v>
      </c>
      <c r="F153" s="79">
        <f t="shared" si="7"/>
        <v>0</v>
      </c>
      <c r="G153" s="79">
        <v>0</v>
      </c>
      <c r="H153" s="79">
        <f t="shared" si="8"/>
        <v>0</v>
      </c>
      <c r="I153" s="79">
        <f t="shared" si="6"/>
        <v>450</v>
      </c>
      <c r="J153" s="119">
        <v>450</v>
      </c>
      <c r="K153" s="79"/>
      <c r="L153" s="79"/>
      <c r="M153" s="79"/>
      <c r="N153" s="79"/>
    </row>
    <row r="154" spans="1:14" s="102" customFormat="1" ht="27" customHeight="1" x14ac:dyDescent="0.25">
      <c r="A154" s="81" t="s">
        <v>246</v>
      </c>
      <c r="B154" s="82" t="s">
        <v>3</v>
      </c>
      <c r="C154" s="81" t="s">
        <v>247</v>
      </c>
      <c r="D154" s="83"/>
      <c r="E154" s="99">
        <v>9883.1200000000008</v>
      </c>
      <c r="F154" s="99">
        <f t="shared" si="7"/>
        <v>1311.7154422987592</v>
      </c>
      <c r="G154" s="99">
        <f>SUM(G155)</f>
        <v>5017.9800000000005</v>
      </c>
      <c r="H154" s="99">
        <f t="shared" si="8"/>
        <v>666.00039816842525</v>
      </c>
      <c r="I154" s="79">
        <f t="shared" si="6"/>
        <v>1233.9996018315746</v>
      </c>
      <c r="J154" s="118">
        <v>1900</v>
      </c>
      <c r="K154" s="99">
        <v>5017.9799999999996</v>
      </c>
      <c r="L154" s="99">
        <f>K154/7.5345</f>
        <v>666.00039816842514</v>
      </c>
      <c r="M154" s="99">
        <v>5017.9799999999996</v>
      </c>
      <c r="N154" s="99">
        <f>M154/7.5345</f>
        <v>666.00039816842514</v>
      </c>
    </row>
    <row r="155" spans="1:14" s="102" customFormat="1" ht="27" customHeight="1" x14ac:dyDescent="0.25">
      <c r="A155" s="82"/>
      <c r="B155" s="81">
        <v>3</v>
      </c>
      <c r="C155" s="81" t="s">
        <v>159</v>
      </c>
      <c r="D155" s="83"/>
      <c r="E155" s="99">
        <v>9883.1200000000008</v>
      </c>
      <c r="F155" s="99">
        <f t="shared" si="7"/>
        <v>1311.7154422987592</v>
      </c>
      <c r="G155" s="99">
        <f>SUM(G156)</f>
        <v>5017.9800000000005</v>
      </c>
      <c r="H155" s="99">
        <f t="shared" si="8"/>
        <v>666.00039816842525</v>
      </c>
      <c r="I155" s="79">
        <f t="shared" si="6"/>
        <v>1233.9996018315746</v>
      </c>
      <c r="J155" s="118">
        <v>1900</v>
      </c>
      <c r="K155" s="99"/>
      <c r="L155" s="99"/>
      <c r="M155" s="99"/>
      <c r="N155" s="99"/>
    </row>
    <row r="156" spans="1:14" s="102" customFormat="1" ht="27" customHeight="1" x14ac:dyDescent="0.25">
      <c r="A156" s="82"/>
      <c r="B156" s="81">
        <v>32</v>
      </c>
      <c r="C156" s="81" t="s">
        <v>158</v>
      </c>
      <c r="D156" s="83"/>
      <c r="E156" s="99">
        <v>9883.1200000000008</v>
      </c>
      <c r="F156" s="99">
        <f t="shared" si="7"/>
        <v>1311.7154422987592</v>
      </c>
      <c r="G156" s="99">
        <f>SUM(G159,G166)</f>
        <v>5017.9800000000005</v>
      </c>
      <c r="H156" s="99">
        <f t="shared" si="8"/>
        <v>666.00039816842525</v>
      </c>
      <c r="I156" s="79">
        <f t="shared" si="6"/>
        <v>1233.9996018315746</v>
      </c>
      <c r="J156" s="118">
        <f>SUM(J159,J162,J166)</f>
        <v>1900</v>
      </c>
      <c r="K156" s="99">
        <v>5017.9799999999996</v>
      </c>
      <c r="L156" s="99">
        <f>K156/7.5345</f>
        <v>666.00039816842514</v>
      </c>
      <c r="M156" s="99">
        <v>5017.9799999999996</v>
      </c>
      <c r="N156" s="99">
        <f>M156/7.5345</f>
        <v>666.00039816842514</v>
      </c>
    </row>
    <row r="157" spans="1:14" s="102" customFormat="1" ht="27" customHeight="1" x14ac:dyDescent="0.25">
      <c r="A157" s="82"/>
      <c r="B157" s="81">
        <v>321</v>
      </c>
      <c r="C157" s="81" t="s">
        <v>6</v>
      </c>
      <c r="D157" s="83"/>
      <c r="E157" s="99">
        <v>1892.75</v>
      </c>
      <c r="F157" s="99">
        <f t="shared" si="7"/>
        <v>251.21109562678345</v>
      </c>
      <c r="G157" s="99">
        <v>0</v>
      </c>
      <c r="H157" s="99">
        <v>0</v>
      </c>
      <c r="I157" s="79">
        <f t="shared" si="6"/>
        <v>0</v>
      </c>
      <c r="J157" s="118">
        <v>0</v>
      </c>
      <c r="K157" s="99"/>
      <c r="L157" s="99"/>
      <c r="M157" s="99"/>
      <c r="N157" s="99"/>
    </row>
    <row r="158" spans="1:14" ht="27" customHeight="1" x14ac:dyDescent="0.25">
      <c r="A158" s="101"/>
      <c r="B158" s="84">
        <v>3211</v>
      </c>
      <c r="C158" s="84" t="s">
        <v>9</v>
      </c>
      <c r="D158" s="85">
        <v>47300</v>
      </c>
      <c r="E158" s="79">
        <v>1892.75</v>
      </c>
      <c r="F158" s="79">
        <f t="shared" si="7"/>
        <v>251.21109562678345</v>
      </c>
      <c r="G158" s="79">
        <v>0</v>
      </c>
      <c r="H158" s="79">
        <v>0</v>
      </c>
      <c r="I158" s="79">
        <f t="shared" si="6"/>
        <v>0</v>
      </c>
      <c r="J158" s="119">
        <v>0</v>
      </c>
      <c r="K158" s="79"/>
      <c r="L158" s="79"/>
      <c r="M158" s="79"/>
      <c r="N158" s="79"/>
    </row>
    <row r="159" spans="1:14" s="102" customFormat="1" ht="27" customHeight="1" x14ac:dyDescent="0.25">
      <c r="A159" s="82"/>
      <c r="B159" s="81">
        <v>322</v>
      </c>
      <c r="C159" s="81" t="s">
        <v>266</v>
      </c>
      <c r="D159" s="83"/>
      <c r="E159" s="99">
        <v>3737.48</v>
      </c>
      <c r="F159" s="99">
        <f t="shared" si="7"/>
        <v>496.04884199349658</v>
      </c>
      <c r="G159" s="99">
        <v>3013.8</v>
      </c>
      <c r="H159" s="99">
        <f t="shared" si="8"/>
        <v>400</v>
      </c>
      <c r="I159" s="79">
        <f t="shared" si="6"/>
        <v>-300</v>
      </c>
      <c r="J159" s="118">
        <v>100</v>
      </c>
      <c r="K159" s="99"/>
      <c r="L159" s="99"/>
      <c r="M159" s="99"/>
      <c r="N159" s="99"/>
    </row>
    <row r="160" spans="1:14" ht="27" customHeight="1" x14ac:dyDescent="0.25">
      <c r="A160" s="101"/>
      <c r="B160" s="84">
        <v>3222</v>
      </c>
      <c r="C160" s="84" t="s">
        <v>56</v>
      </c>
      <c r="D160" s="85">
        <v>47300</v>
      </c>
      <c r="E160" s="79">
        <v>1140</v>
      </c>
      <c r="F160" s="79">
        <f t="shared" si="7"/>
        <v>151.3040015926737</v>
      </c>
      <c r="G160" s="79">
        <v>0</v>
      </c>
      <c r="H160" s="79">
        <v>0</v>
      </c>
      <c r="I160" s="79">
        <f t="shared" si="6"/>
        <v>0</v>
      </c>
      <c r="J160" s="119"/>
      <c r="K160" s="79"/>
      <c r="L160" s="79"/>
      <c r="M160" s="79"/>
      <c r="N160" s="79"/>
    </row>
    <row r="161" spans="1:14" ht="27" customHeight="1" x14ac:dyDescent="0.25">
      <c r="A161" s="84"/>
      <c r="B161" s="84">
        <v>3225</v>
      </c>
      <c r="C161" s="84" t="s">
        <v>49</v>
      </c>
      <c r="D161" s="85">
        <v>55435</v>
      </c>
      <c r="E161" s="79">
        <v>2597.48</v>
      </c>
      <c r="F161" s="79">
        <f t="shared" si="7"/>
        <v>344.74484040082285</v>
      </c>
      <c r="G161" s="79">
        <v>3013.8</v>
      </c>
      <c r="H161" s="79">
        <f t="shared" si="8"/>
        <v>400</v>
      </c>
      <c r="I161" s="79">
        <f t="shared" si="6"/>
        <v>-300</v>
      </c>
      <c r="J161" s="119">
        <v>100</v>
      </c>
      <c r="K161" s="79"/>
      <c r="L161" s="79"/>
      <c r="M161" s="79"/>
      <c r="N161" s="79"/>
    </row>
    <row r="162" spans="1:14" s="102" customFormat="1" ht="27" customHeight="1" x14ac:dyDescent="0.25">
      <c r="A162" s="81"/>
      <c r="B162" s="81">
        <v>323</v>
      </c>
      <c r="C162" s="81" t="s">
        <v>15</v>
      </c>
      <c r="D162" s="98"/>
      <c r="E162" s="99">
        <v>0</v>
      </c>
      <c r="F162" s="99">
        <f t="shared" si="7"/>
        <v>0</v>
      </c>
      <c r="G162" s="99">
        <v>0</v>
      </c>
      <c r="H162" s="99">
        <v>0</v>
      </c>
      <c r="I162" s="79">
        <f t="shared" si="6"/>
        <v>900</v>
      </c>
      <c r="J162" s="118">
        <f>SUM(J163:J165)</f>
        <v>900</v>
      </c>
      <c r="K162" s="99"/>
      <c r="L162" s="99"/>
      <c r="M162" s="99"/>
      <c r="N162" s="99"/>
    </row>
    <row r="163" spans="1:14" ht="27" customHeight="1" x14ac:dyDescent="0.25">
      <c r="A163" s="84"/>
      <c r="B163" s="84">
        <v>3231</v>
      </c>
      <c r="C163" s="84" t="s">
        <v>51</v>
      </c>
      <c r="D163" s="85">
        <v>53082</v>
      </c>
      <c r="E163" s="79">
        <v>0</v>
      </c>
      <c r="F163" s="79">
        <f t="shared" si="7"/>
        <v>0</v>
      </c>
      <c r="G163" s="79">
        <v>0</v>
      </c>
      <c r="H163" s="79">
        <v>0</v>
      </c>
      <c r="I163" s="79">
        <f t="shared" si="6"/>
        <v>500</v>
      </c>
      <c r="J163" s="119">
        <v>500</v>
      </c>
      <c r="K163" s="79"/>
      <c r="L163" s="79"/>
      <c r="M163" s="79"/>
      <c r="N163" s="79"/>
    </row>
    <row r="164" spans="1:14" ht="27" customHeight="1" x14ac:dyDescent="0.25">
      <c r="A164" s="84"/>
      <c r="B164" s="84">
        <v>3231</v>
      </c>
      <c r="C164" s="84" t="s">
        <v>51</v>
      </c>
      <c r="D164" s="85">
        <v>55435</v>
      </c>
      <c r="E164" s="79">
        <v>0</v>
      </c>
      <c r="F164" s="79">
        <f t="shared" si="7"/>
        <v>0</v>
      </c>
      <c r="G164" s="79">
        <v>0</v>
      </c>
      <c r="H164" s="79">
        <v>0</v>
      </c>
      <c r="I164" s="79">
        <f t="shared" si="6"/>
        <v>200</v>
      </c>
      <c r="J164" s="119">
        <v>200</v>
      </c>
      <c r="K164" s="79"/>
      <c r="L164" s="79"/>
      <c r="M164" s="79"/>
      <c r="N164" s="79"/>
    </row>
    <row r="165" spans="1:14" ht="27" customHeight="1" x14ac:dyDescent="0.25">
      <c r="A165" s="84"/>
      <c r="B165" s="84">
        <v>3239</v>
      </c>
      <c r="C165" s="84" t="s">
        <v>21</v>
      </c>
      <c r="D165" s="85">
        <v>53082</v>
      </c>
      <c r="E165" s="79">
        <v>0</v>
      </c>
      <c r="F165" s="79">
        <f t="shared" si="7"/>
        <v>0</v>
      </c>
      <c r="G165" s="79">
        <v>0</v>
      </c>
      <c r="H165" s="79">
        <v>0</v>
      </c>
      <c r="I165" s="79">
        <f t="shared" si="6"/>
        <v>200</v>
      </c>
      <c r="J165" s="119">
        <v>200</v>
      </c>
      <c r="K165" s="79"/>
      <c r="L165" s="79"/>
      <c r="M165" s="79"/>
      <c r="N165" s="79"/>
    </row>
    <row r="166" spans="1:14" s="102" customFormat="1" ht="27" customHeight="1" x14ac:dyDescent="0.25">
      <c r="A166" s="81"/>
      <c r="B166" s="81">
        <v>329</v>
      </c>
      <c r="C166" s="81" t="s">
        <v>28</v>
      </c>
      <c r="D166" s="98"/>
      <c r="E166" s="99">
        <v>4252.8900000000003</v>
      </c>
      <c r="F166" s="99">
        <f t="shared" si="7"/>
        <v>564.45550467847897</v>
      </c>
      <c r="G166" s="99">
        <v>2004.18</v>
      </c>
      <c r="H166" s="99">
        <f t="shared" si="8"/>
        <v>266.00039816842525</v>
      </c>
      <c r="I166" s="79">
        <f t="shared" si="6"/>
        <v>633.99960183157475</v>
      </c>
      <c r="J166" s="118">
        <f>SUM(J168:J169)</f>
        <v>900</v>
      </c>
      <c r="K166" s="99"/>
      <c r="L166" s="99"/>
      <c r="M166" s="99"/>
      <c r="N166" s="99"/>
    </row>
    <row r="167" spans="1:14" ht="27" customHeight="1" x14ac:dyDescent="0.25">
      <c r="A167" s="84"/>
      <c r="B167" s="84">
        <v>3299</v>
      </c>
      <c r="C167" s="84" t="s">
        <v>28</v>
      </c>
      <c r="D167" s="85">
        <v>47300</v>
      </c>
      <c r="E167" s="79">
        <v>513.75</v>
      </c>
      <c r="F167" s="79">
        <f t="shared" si="7"/>
        <v>68.18634282301413</v>
      </c>
      <c r="G167" s="79">
        <v>0</v>
      </c>
      <c r="H167" s="79">
        <v>0</v>
      </c>
      <c r="I167" s="79">
        <f t="shared" si="6"/>
        <v>0</v>
      </c>
      <c r="J167" s="119"/>
      <c r="K167" s="79"/>
      <c r="L167" s="79"/>
      <c r="M167" s="79"/>
      <c r="N167" s="79"/>
    </row>
    <row r="168" spans="1:14" ht="27" customHeight="1" x14ac:dyDescent="0.25">
      <c r="A168" s="84"/>
      <c r="B168" s="84">
        <v>3299</v>
      </c>
      <c r="C168" s="84" t="s">
        <v>28</v>
      </c>
      <c r="D168" s="85">
        <v>53082</v>
      </c>
      <c r="E168" s="79">
        <v>0</v>
      </c>
      <c r="F168" s="79">
        <f t="shared" si="7"/>
        <v>0</v>
      </c>
      <c r="G168" s="79">
        <v>0</v>
      </c>
      <c r="H168" s="79">
        <v>0</v>
      </c>
      <c r="I168" s="79">
        <f t="shared" si="6"/>
        <v>627.23</v>
      </c>
      <c r="J168" s="119">
        <v>627.23</v>
      </c>
      <c r="K168" s="79"/>
      <c r="L168" s="79"/>
      <c r="M168" s="79"/>
      <c r="N168" s="79"/>
    </row>
    <row r="169" spans="1:14" ht="27" customHeight="1" x14ac:dyDescent="0.25">
      <c r="A169" s="84"/>
      <c r="B169" s="84">
        <v>3299</v>
      </c>
      <c r="C169" s="84" t="s">
        <v>28</v>
      </c>
      <c r="D169" s="85">
        <v>55435</v>
      </c>
      <c r="E169" s="79">
        <v>3739.14</v>
      </c>
      <c r="F169" s="79">
        <f t="shared" si="7"/>
        <v>496.2691618554648</v>
      </c>
      <c r="G169" s="79">
        <v>2004.18</v>
      </c>
      <c r="H169" s="79">
        <f t="shared" si="8"/>
        <v>266.00039816842525</v>
      </c>
      <c r="I169" s="79">
        <f t="shared" si="6"/>
        <v>6.7696018315747324</v>
      </c>
      <c r="J169" s="119">
        <v>272.77</v>
      </c>
      <c r="K169" s="79"/>
      <c r="L169" s="79"/>
      <c r="M169" s="79"/>
      <c r="N169" s="79"/>
    </row>
    <row r="170" spans="1:14" ht="27" customHeight="1" x14ac:dyDescent="0.25">
      <c r="A170" s="81" t="s">
        <v>248</v>
      </c>
      <c r="B170" s="82" t="s">
        <v>3</v>
      </c>
      <c r="C170" s="81" t="s">
        <v>249</v>
      </c>
      <c r="D170" s="83"/>
      <c r="E170" s="99">
        <v>33937.040000000001</v>
      </c>
      <c r="F170" s="99">
        <f t="shared" si="7"/>
        <v>4504.2192580795008</v>
      </c>
      <c r="G170" s="99">
        <f>SUM(G171,G178)</f>
        <v>40008.229999999996</v>
      </c>
      <c r="H170" s="99">
        <f t="shared" si="8"/>
        <v>5310.0046452982933</v>
      </c>
      <c r="I170" s="79">
        <f t="shared" si="6"/>
        <v>-4.64529829332605E-3</v>
      </c>
      <c r="J170" s="118">
        <v>5310</v>
      </c>
      <c r="K170" s="99">
        <f>SUM(K172,K179)</f>
        <v>40008.229999999996</v>
      </c>
      <c r="L170" s="79">
        <f>K170/7.5345</f>
        <v>5310.0046452982933</v>
      </c>
      <c r="M170" s="99">
        <v>40008.230000000003</v>
      </c>
      <c r="N170" s="79">
        <f>M170/7.5345</f>
        <v>5310.0046452982942</v>
      </c>
    </row>
    <row r="171" spans="1:14" ht="27" customHeight="1" x14ac:dyDescent="0.25">
      <c r="A171" s="82"/>
      <c r="B171" s="81">
        <v>3</v>
      </c>
      <c r="C171" s="81" t="s">
        <v>159</v>
      </c>
      <c r="D171" s="83"/>
      <c r="E171" s="99">
        <v>24891.27</v>
      </c>
      <c r="F171" s="99">
        <f t="shared" si="7"/>
        <v>3303.6392594067288</v>
      </c>
      <c r="G171" s="99">
        <v>17027.97</v>
      </c>
      <c r="H171" s="99">
        <f t="shared" si="8"/>
        <v>2260</v>
      </c>
      <c r="I171" s="79">
        <f t="shared" si="6"/>
        <v>0</v>
      </c>
      <c r="J171" s="118">
        <v>2260</v>
      </c>
      <c r="K171" s="99"/>
      <c r="L171" s="79"/>
      <c r="M171" s="99"/>
      <c r="N171" s="79"/>
    </row>
    <row r="172" spans="1:14" ht="27" customHeight="1" x14ac:dyDescent="0.25">
      <c r="A172" s="82"/>
      <c r="B172" s="81">
        <v>32</v>
      </c>
      <c r="C172" s="81" t="s">
        <v>158</v>
      </c>
      <c r="D172" s="83"/>
      <c r="E172" s="99">
        <v>0</v>
      </c>
      <c r="F172" s="99">
        <f t="shared" si="7"/>
        <v>0</v>
      </c>
      <c r="G172" s="99">
        <v>17027.97</v>
      </c>
      <c r="H172" s="99">
        <f t="shared" si="8"/>
        <v>2260</v>
      </c>
      <c r="I172" s="79">
        <f t="shared" si="6"/>
        <v>0</v>
      </c>
      <c r="J172" s="118">
        <v>2260</v>
      </c>
      <c r="K172" s="99">
        <v>17027.97</v>
      </c>
      <c r="L172" s="79">
        <f>K172/7.5345</f>
        <v>2260</v>
      </c>
      <c r="M172" s="99">
        <v>17027.97</v>
      </c>
      <c r="N172" s="79">
        <f>M172/7.5345</f>
        <v>2260</v>
      </c>
    </row>
    <row r="173" spans="1:14" ht="27" customHeight="1" x14ac:dyDescent="0.25">
      <c r="A173" s="82"/>
      <c r="B173" s="81">
        <v>322</v>
      </c>
      <c r="C173" s="81" t="s">
        <v>266</v>
      </c>
      <c r="D173" s="83"/>
      <c r="E173" s="99">
        <v>0</v>
      </c>
      <c r="F173" s="99">
        <f t="shared" si="7"/>
        <v>0</v>
      </c>
      <c r="G173" s="99">
        <v>17027.97</v>
      </c>
      <c r="H173" s="99">
        <f t="shared" si="8"/>
        <v>2260</v>
      </c>
      <c r="I173" s="79">
        <f t="shared" si="6"/>
        <v>0</v>
      </c>
      <c r="J173" s="118">
        <v>2260</v>
      </c>
      <c r="K173" s="99"/>
      <c r="L173" s="79"/>
      <c r="M173" s="99"/>
      <c r="N173" s="79"/>
    </row>
    <row r="174" spans="1:14" ht="27" customHeight="1" x14ac:dyDescent="0.25">
      <c r="A174" s="84"/>
      <c r="B174" s="84">
        <v>3221</v>
      </c>
      <c r="C174" s="84" t="s">
        <v>45</v>
      </c>
      <c r="D174" s="85">
        <v>53082</v>
      </c>
      <c r="E174" s="79">
        <v>0</v>
      </c>
      <c r="F174" s="79">
        <f t="shared" si="7"/>
        <v>0</v>
      </c>
      <c r="G174" s="79">
        <v>17027.97</v>
      </c>
      <c r="H174" s="79">
        <f t="shared" si="8"/>
        <v>2260</v>
      </c>
      <c r="I174" s="79">
        <f t="shared" si="6"/>
        <v>0</v>
      </c>
      <c r="J174" s="119">
        <v>2260</v>
      </c>
      <c r="K174" s="79"/>
      <c r="L174" s="79"/>
      <c r="M174" s="79"/>
      <c r="N174" s="79"/>
    </row>
    <row r="175" spans="1:14" s="102" customFormat="1" ht="27" customHeight="1" x14ac:dyDescent="0.25">
      <c r="A175" s="81"/>
      <c r="B175" s="81">
        <v>37</v>
      </c>
      <c r="C175" s="81" t="s">
        <v>333</v>
      </c>
      <c r="D175" s="98"/>
      <c r="E175" s="99">
        <v>24891.27</v>
      </c>
      <c r="F175" s="102">
        <v>3303.64</v>
      </c>
      <c r="G175" s="99">
        <v>0</v>
      </c>
      <c r="H175" s="99">
        <f t="shared" si="8"/>
        <v>0</v>
      </c>
      <c r="I175" s="79">
        <f t="shared" si="6"/>
        <v>0</v>
      </c>
      <c r="J175" s="118">
        <v>0</v>
      </c>
      <c r="K175" s="99"/>
      <c r="L175" s="99"/>
      <c r="M175" s="99"/>
      <c r="N175" s="99"/>
    </row>
    <row r="176" spans="1:14" s="102" customFormat="1" ht="27" customHeight="1" x14ac:dyDescent="0.25">
      <c r="A176" s="81"/>
      <c r="B176" s="81">
        <v>372</v>
      </c>
      <c r="C176" s="81" t="s">
        <v>13</v>
      </c>
      <c r="D176" s="98"/>
      <c r="E176" s="99">
        <v>24891.27</v>
      </c>
      <c r="F176" s="99">
        <v>3303.64</v>
      </c>
      <c r="G176" s="99">
        <v>0</v>
      </c>
      <c r="H176" s="99">
        <f t="shared" si="8"/>
        <v>0</v>
      </c>
      <c r="I176" s="79">
        <f t="shared" si="6"/>
        <v>0</v>
      </c>
      <c r="J176" s="118">
        <v>0</v>
      </c>
      <c r="K176" s="99"/>
      <c r="L176" s="99"/>
      <c r="M176" s="99"/>
      <c r="N176" s="99"/>
    </row>
    <row r="177" spans="1:14" ht="27" customHeight="1" x14ac:dyDescent="0.25">
      <c r="A177" s="84"/>
      <c r="B177" s="84">
        <v>3722</v>
      </c>
      <c r="C177" s="84" t="s">
        <v>357</v>
      </c>
      <c r="D177" s="85">
        <v>53082</v>
      </c>
      <c r="E177" s="79">
        <v>24891.27</v>
      </c>
      <c r="F177" s="79">
        <f>E175/7.5345</f>
        <v>3303.6392594067288</v>
      </c>
      <c r="G177" s="79">
        <v>0</v>
      </c>
      <c r="H177" s="79">
        <f t="shared" si="8"/>
        <v>0</v>
      </c>
      <c r="I177" s="79">
        <f t="shared" si="6"/>
        <v>0</v>
      </c>
      <c r="J177" s="119">
        <v>0</v>
      </c>
      <c r="K177" s="79"/>
      <c r="L177" s="79"/>
      <c r="M177" s="79"/>
      <c r="N177" s="79"/>
    </row>
    <row r="178" spans="1:14" ht="27" customHeight="1" x14ac:dyDescent="0.25">
      <c r="A178" s="82"/>
      <c r="B178" s="81">
        <v>4</v>
      </c>
      <c r="C178" s="81" t="s">
        <v>163</v>
      </c>
      <c r="D178" s="83"/>
      <c r="E178" s="99">
        <v>9045.77</v>
      </c>
      <c r="F178" s="99">
        <f t="shared" si="7"/>
        <v>1200.5799986727718</v>
      </c>
      <c r="G178" s="99">
        <v>22980.26</v>
      </c>
      <c r="H178" s="99">
        <f t="shared" si="8"/>
        <v>3050.0046452982942</v>
      </c>
      <c r="I178" s="79">
        <f t="shared" si="6"/>
        <v>-4.6452982942355447E-3</v>
      </c>
      <c r="J178" s="118">
        <v>3050</v>
      </c>
      <c r="K178" s="99"/>
      <c r="L178" s="79"/>
      <c r="M178" s="99"/>
      <c r="N178" s="79"/>
    </row>
    <row r="179" spans="1:14" ht="27" customHeight="1" x14ac:dyDescent="0.25">
      <c r="A179" s="82"/>
      <c r="B179" s="81">
        <v>42</v>
      </c>
      <c r="C179" s="81" t="s">
        <v>162</v>
      </c>
      <c r="D179" s="83"/>
      <c r="E179" s="99">
        <v>9045.77</v>
      </c>
      <c r="F179" s="99">
        <f t="shared" si="7"/>
        <v>1200.5799986727718</v>
      </c>
      <c r="G179" s="99">
        <v>22980.26</v>
      </c>
      <c r="H179" s="99">
        <f t="shared" si="8"/>
        <v>3050.0046452982942</v>
      </c>
      <c r="I179" s="79">
        <f t="shared" si="6"/>
        <v>-4.6452982942355447E-3</v>
      </c>
      <c r="J179" s="118">
        <v>3050</v>
      </c>
      <c r="K179" s="99">
        <v>22980.26</v>
      </c>
      <c r="L179" s="79">
        <f>K179/7.5345</f>
        <v>3050.0046452982942</v>
      </c>
      <c r="M179" s="99">
        <v>22980.26</v>
      </c>
      <c r="N179" s="79">
        <f>M179/7.5345</f>
        <v>3050.0046452982942</v>
      </c>
    </row>
    <row r="180" spans="1:14" ht="27" customHeight="1" x14ac:dyDescent="0.25">
      <c r="A180" s="82"/>
      <c r="B180" s="81" t="s">
        <v>58</v>
      </c>
      <c r="C180" s="81" t="s">
        <v>59</v>
      </c>
      <c r="D180" s="83"/>
      <c r="E180" s="99">
        <v>9045.77</v>
      </c>
      <c r="F180" s="99">
        <f t="shared" si="7"/>
        <v>1200.5799986727718</v>
      </c>
      <c r="G180" s="99">
        <v>22980.26</v>
      </c>
      <c r="H180" s="99">
        <f t="shared" si="8"/>
        <v>3050.0046452982942</v>
      </c>
      <c r="I180" s="79">
        <f t="shared" si="6"/>
        <v>-4.6452982942355447E-3</v>
      </c>
      <c r="J180" s="118">
        <v>3050</v>
      </c>
      <c r="K180" s="99"/>
      <c r="L180" s="79"/>
      <c r="M180" s="99"/>
      <c r="N180" s="79"/>
    </row>
    <row r="181" spans="1:14" ht="27" customHeight="1" x14ac:dyDescent="0.25">
      <c r="A181" s="84"/>
      <c r="B181" s="84" t="s">
        <v>60</v>
      </c>
      <c r="C181" s="84" t="s">
        <v>61</v>
      </c>
      <c r="D181" s="85">
        <v>53082</v>
      </c>
      <c r="E181" s="99">
        <v>9045.77</v>
      </c>
      <c r="F181" s="79">
        <f t="shared" si="7"/>
        <v>1200.5799986727718</v>
      </c>
      <c r="G181" s="79">
        <v>22980.26</v>
      </c>
      <c r="H181" s="79">
        <f t="shared" si="8"/>
        <v>3050.0046452982942</v>
      </c>
      <c r="I181" s="79">
        <f t="shared" si="6"/>
        <v>-4.6452982942355447E-3</v>
      </c>
      <c r="J181" s="119">
        <v>3050</v>
      </c>
      <c r="K181" s="79"/>
      <c r="L181" s="79"/>
      <c r="M181" s="79"/>
      <c r="N181" s="79"/>
    </row>
    <row r="182" spans="1:14" s="102" customFormat="1" ht="27" customHeight="1" x14ac:dyDescent="0.25">
      <c r="A182" s="81" t="s">
        <v>358</v>
      </c>
      <c r="B182" s="81" t="s">
        <v>3</v>
      </c>
      <c r="C182" s="81" t="s">
        <v>359</v>
      </c>
      <c r="D182" s="98"/>
      <c r="E182" s="99">
        <v>4278.3100000000004</v>
      </c>
      <c r="F182" s="99">
        <f t="shared" si="7"/>
        <v>567.8293184683788</v>
      </c>
      <c r="G182" s="99">
        <v>0</v>
      </c>
      <c r="H182" s="99">
        <f t="shared" si="8"/>
        <v>0</v>
      </c>
      <c r="I182" s="79">
        <f t="shared" si="6"/>
        <v>0</v>
      </c>
      <c r="J182" s="118">
        <v>0</v>
      </c>
      <c r="K182" s="99"/>
      <c r="L182" s="99"/>
      <c r="M182" s="99"/>
      <c r="N182" s="99"/>
    </row>
    <row r="183" spans="1:14" s="102" customFormat="1" ht="27" customHeight="1" x14ac:dyDescent="0.25">
      <c r="A183" s="81"/>
      <c r="B183" s="81">
        <v>3</v>
      </c>
      <c r="C183" s="81" t="s">
        <v>159</v>
      </c>
      <c r="D183" s="98"/>
      <c r="E183" s="99">
        <v>4278.3100000000004</v>
      </c>
      <c r="F183" s="99">
        <f t="shared" si="7"/>
        <v>567.8293184683788</v>
      </c>
      <c r="G183" s="99">
        <v>0</v>
      </c>
      <c r="H183" s="99">
        <f t="shared" si="8"/>
        <v>0</v>
      </c>
      <c r="I183" s="79">
        <f t="shared" si="6"/>
        <v>0</v>
      </c>
      <c r="J183" s="118">
        <v>0</v>
      </c>
      <c r="K183" s="99"/>
      <c r="L183" s="99"/>
      <c r="M183" s="99"/>
      <c r="N183" s="99"/>
    </row>
    <row r="184" spans="1:14" s="102" customFormat="1" ht="27" customHeight="1" x14ac:dyDescent="0.25">
      <c r="A184" s="81"/>
      <c r="B184" s="81">
        <v>31</v>
      </c>
      <c r="C184" s="81" t="s">
        <v>228</v>
      </c>
      <c r="D184" s="98"/>
      <c r="E184" s="99">
        <v>4113.07</v>
      </c>
      <c r="F184" s="99">
        <f t="shared" si="7"/>
        <v>545.89820160594593</v>
      </c>
      <c r="G184" s="99">
        <v>0</v>
      </c>
      <c r="H184" s="99">
        <f t="shared" si="8"/>
        <v>0</v>
      </c>
      <c r="I184" s="79">
        <f t="shared" si="6"/>
        <v>0</v>
      </c>
      <c r="J184" s="118">
        <v>0</v>
      </c>
      <c r="K184" s="99"/>
      <c r="L184" s="99"/>
      <c r="M184" s="99"/>
      <c r="N184" s="99"/>
    </row>
    <row r="185" spans="1:14" s="102" customFormat="1" ht="27" customHeight="1" x14ac:dyDescent="0.25">
      <c r="A185" s="81"/>
      <c r="B185" s="81">
        <v>311</v>
      </c>
      <c r="C185" s="81" t="s">
        <v>229</v>
      </c>
      <c r="D185" s="98"/>
      <c r="E185" s="99">
        <v>3530.53</v>
      </c>
      <c r="F185" s="99">
        <f t="shared" si="7"/>
        <v>468.5818567920897</v>
      </c>
      <c r="G185" s="99">
        <v>0</v>
      </c>
      <c r="H185" s="99">
        <f t="shared" si="8"/>
        <v>0</v>
      </c>
      <c r="I185" s="79">
        <f t="shared" si="6"/>
        <v>0</v>
      </c>
      <c r="J185" s="118">
        <v>0</v>
      </c>
      <c r="K185" s="99"/>
      <c r="L185" s="99"/>
      <c r="M185" s="99"/>
      <c r="N185" s="99"/>
    </row>
    <row r="186" spans="1:14" ht="27" customHeight="1" x14ac:dyDescent="0.25">
      <c r="A186" s="84"/>
      <c r="B186" s="84">
        <v>3111</v>
      </c>
      <c r="C186" s="84" t="s">
        <v>229</v>
      </c>
      <c r="D186" s="85">
        <v>11001</v>
      </c>
      <c r="E186" s="99">
        <v>3530.53</v>
      </c>
      <c r="F186" s="79">
        <f t="shared" si="7"/>
        <v>468.5818567920897</v>
      </c>
      <c r="G186" s="79">
        <v>0</v>
      </c>
      <c r="H186" s="79">
        <f t="shared" si="8"/>
        <v>0</v>
      </c>
      <c r="I186" s="79">
        <f t="shared" si="6"/>
        <v>0</v>
      </c>
      <c r="J186" s="119">
        <v>0</v>
      </c>
      <c r="K186" s="79"/>
      <c r="L186" s="79"/>
      <c r="M186" s="79"/>
      <c r="N186" s="79"/>
    </row>
    <row r="187" spans="1:14" s="102" customFormat="1" ht="27" customHeight="1" x14ac:dyDescent="0.25">
      <c r="A187" s="81"/>
      <c r="B187" s="81">
        <v>313</v>
      </c>
      <c r="C187" s="81" t="s">
        <v>232</v>
      </c>
      <c r="D187" s="98"/>
      <c r="E187" s="99">
        <v>582.54</v>
      </c>
      <c r="F187" s="99">
        <f t="shared" si="7"/>
        <v>77.316344813856247</v>
      </c>
      <c r="G187" s="99">
        <v>0</v>
      </c>
      <c r="H187" s="99">
        <f t="shared" si="8"/>
        <v>0</v>
      </c>
      <c r="I187" s="79">
        <f t="shared" si="6"/>
        <v>0</v>
      </c>
      <c r="J187" s="118">
        <v>0</v>
      </c>
      <c r="K187" s="99"/>
      <c r="L187" s="99"/>
      <c r="M187" s="99"/>
      <c r="N187" s="99"/>
    </row>
    <row r="188" spans="1:14" ht="27" customHeight="1" x14ac:dyDescent="0.25">
      <c r="A188" s="84"/>
      <c r="B188" s="84">
        <v>3132</v>
      </c>
      <c r="C188" s="84" t="s">
        <v>327</v>
      </c>
      <c r="D188" s="85">
        <v>11001</v>
      </c>
      <c r="E188" s="99">
        <v>582.54</v>
      </c>
      <c r="F188" s="79">
        <f t="shared" si="7"/>
        <v>77.316344813856247</v>
      </c>
      <c r="G188" s="79">
        <v>0</v>
      </c>
      <c r="H188" s="79">
        <f t="shared" si="8"/>
        <v>0</v>
      </c>
      <c r="I188" s="79">
        <f t="shared" si="6"/>
        <v>0</v>
      </c>
      <c r="J188" s="119">
        <v>0</v>
      </c>
      <c r="K188" s="79"/>
      <c r="L188" s="79"/>
      <c r="M188" s="79"/>
      <c r="N188" s="79"/>
    </row>
    <row r="189" spans="1:14" s="102" customFormat="1" ht="27" customHeight="1" x14ac:dyDescent="0.25">
      <c r="A189" s="81"/>
      <c r="B189" s="81">
        <v>32</v>
      </c>
      <c r="C189" s="81" t="s">
        <v>360</v>
      </c>
      <c r="D189" s="98"/>
      <c r="E189" s="99">
        <v>165.24</v>
      </c>
      <c r="F189" s="99">
        <f t="shared" si="7"/>
        <v>21.931116862432809</v>
      </c>
      <c r="G189" s="99">
        <v>0</v>
      </c>
      <c r="H189" s="99">
        <f t="shared" si="8"/>
        <v>0</v>
      </c>
      <c r="I189" s="79">
        <f t="shared" si="6"/>
        <v>0</v>
      </c>
      <c r="J189" s="118">
        <v>0</v>
      </c>
      <c r="K189" s="99"/>
      <c r="L189" s="99"/>
      <c r="M189" s="99"/>
      <c r="N189" s="99"/>
    </row>
    <row r="190" spans="1:14" s="102" customFormat="1" ht="27" customHeight="1" x14ac:dyDescent="0.25">
      <c r="A190" s="81"/>
      <c r="B190" s="81">
        <v>321</v>
      </c>
      <c r="C190" s="81" t="s">
        <v>6</v>
      </c>
      <c r="D190" s="98"/>
      <c r="E190" s="99">
        <v>165.24</v>
      </c>
      <c r="F190" s="99">
        <f t="shared" si="7"/>
        <v>21.931116862432809</v>
      </c>
      <c r="G190" s="99">
        <v>0</v>
      </c>
      <c r="H190" s="99">
        <f t="shared" si="8"/>
        <v>0</v>
      </c>
      <c r="I190" s="79">
        <f t="shared" si="6"/>
        <v>0</v>
      </c>
      <c r="J190" s="118">
        <v>0</v>
      </c>
      <c r="K190" s="99"/>
      <c r="L190" s="99"/>
      <c r="M190" s="99"/>
      <c r="N190" s="99"/>
    </row>
    <row r="191" spans="1:14" ht="27" customHeight="1" x14ac:dyDescent="0.25">
      <c r="A191" s="84"/>
      <c r="B191" s="84">
        <v>3212</v>
      </c>
      <c r="C191" s="84" t="s">
        <v>235</v>
      </c>
      <c r="D191" s="85">
        <v>11001</v>
      </c>
      <c r="E191" s="99">
        <v>165.24</v>
      </c>
      <c r="F191" s="79">
        <f t="shared" si="7"/>
        <v>21.931116862432809</v>
      </c>
      <c r="G191" s="79">
        <v>0</v>
      </c>
      <c r="H191" s="79">
        <f t="shared" si="8"/>
        <v>0</v>
      </c>
      <c r="I191" s="79">
        <f t="shared" si="6"/>
        <v>0</v>
      </c>
      <c r="J191" s="119">
        <v>0</v>
      </c>
      <c r="K191" s="79"/>
      <c r="L191" s="79"/>
      <c r="M191" s="79"/>
      <c r="N191" s="79"/>
    </row>
    <row r="192" spans="1:14" ht="27" customHeight="1" x14ac:dyDescent="0.25">
      <c r="A192" s="81" t="s">
        <v>278</v>
      </c>
      <c r="B192" s="82" t="s">
        <v>3</v>
      </c>
      <c r="C192" s="81" t="s">
        <v>279</v>
      </c>
      <c r="D192" s="83"/>
      <c r="E192" s="99">
        <v>200</v>
      </c>
      <c r="F192" s="99">
        <f t="shared" si="7"/>
        <v>26.54456168292521</v>
      </c>
      <c r="G192" s="99">
        <v>602.76</v>
      </c>
      <c r="H192" s="99">
        <f t="shared" si="8"/>
        <v>80</v>
      </c>
      <c r="I192" s="79">
        <f t="shared" si="6"/>
        <v>0</v>
      </c>
      <c r="J192" s="118">
        <v>80</v>
      </c>
      <c r="K192" s="99">
        <v>602.76</v>
      </c>
      <c r="L192" s="79">
        <f>K192/7.5345</f>
        <v>80</v>
      </c>
      <c r="M192" s="99">
        <v>602.76</v>
      </c>
      <c r="N192" s="79">
        <f>M192/7.5345</f>
        <v>80</v>
      </c>
    </row>
    <row r="193" spans="1:14" ht="27" customHeight="1" x14ac:dyDescent="0.25">
      <c r="A193" s="82"/>
      <c r="B193" s="81">
        <v>3</v>
      </c>
      <c r="C193" s="81" t="s">
        <v>159</v>
      </c>
      <c r="D193" s="83"/>
      <c r="E193" s="99">
        <v>200</v>
      </c>
      <c r="F193" s="99">
        <f t="shared" si="7"/>
        <v>26.54456168292521</v>
      </c>
      <c r="G193" s="99">
        <v>602.76</v>
      </c>
      <c r="H193" s="99">
        <f t="shared" si="8"/>
        <v>80</v>
      </c>
      <c r="I193" s="79">
        <f t="shared" si="6"/>
        <v>0</v>
      </c>
      <c r="J193" s="118">
        <v>80</v>
      </c>
      <c r="K193" s="99"/>
      <c r="L193" s="79"/>
      <c r="M193" s="99"/>
      <c r="N193" s="79"/>
    </row>
    <row r="194" spans="1:14" ht="27" customHeight="1" x14ac:dyDescent="0.25">
      <c r="A194" s="82"/>
      <c r="B194" s="81">
        <v>32</v>
      </c>
      <c r="C194" s="81" t="s">
        <v>158</v>
      </c>
      <c r="D194" s="83"/>
      <c r="E194" s="99">
        <v>200</v>
      </c>
      <c r="F194" s="99">
        <f t="shared" si="7"/>
        <v>26.54456168292521</v>
      </c>
      <c r="G194" s="99">
        <v>602.76</v>
      </c>
      <c r="H194" s="99">
        <f t="shared" si="8"/>
        <v>80</v>
      </c>
      <c r="I194" s="79">
        <f t="shared" si="6"/>
        <v>0</v>
      </c>
      <c r="J194" s="118">
        <v>80</v>
      </c>
      <c r="K194" s="99">
        <v>602.76</v>
      </c>
      <c r="L194" s="79">
        <f>K194/7.5345</f>
        <v>80</v>
      </c>
      <c r="M194" s="99">
        <v>602.76</v>
      </c>
      <c r="N194" s="79">
        <f>M194/7.5345</f>
        <v>80</v>
      </c>
    </row>
    <row r="195" spans="1:14" ht="27" customHeight="1" x14ac:dyDescent="0.25">
      <c r="A195" s="82"/>
      <c r="B195" s="81" t="s">
        <v>10</v>
      </c>
      <c r="C195" s="81" t="s">
        <v>11</v>
      </c>
      <c r="D195" s="83"/>
      <c r="E195" s="99">
        <v>200</v>
      </c>
      <c r="F195" s="99">
        <f t="shared" si="7"/>
        <v>26.54456168292521</v>
      </c>
      <c r="G195" s="99">
        <v>602.76</v>
      </c>
      <c r="H195" s="99">
        <f t="shared" si="8"/>
        <v>80</v>
      </c>
      <c r="I195" s="79">
        <f t="shared" si="6"/>
        <v>0</v>
      </c>
      <c r="J195" s="118">
        <v>80</v>
      </c>
      <c r="K195" s="99"/>
      <c r="L195" s="79"/>
      <c r="M195" s="99"/>
      <c r="N195" s="79"/>
    </row>
    <row r="196" spans="1:14" ht="27" customHeight="1" x14ac:dyDescent="0.25">
      <c r="A196" s="84"/>
      <c r="B196" s="84" t="s">
        <v>17</v>
      </c>
      <c r="C196" s="84" t="s">
        <v>28</v>
      </c>
      <c r="D196" s="85">
        <v>55435</v>
      </c>
      <c r="E196" s="79">
        <v>200</v>
      </c>
      <c r="F196" s="79">
        <f t="shared" si="7"/>
        <v>26.54456168292521</v>
      </c>
      <c r="G196" s="79">
        <v>602.76</v>
      </c>
      <c r="H196" s="79">
        <f t="shared" si="8"/>
        <v>80</v>
      </c>
      <c r="I196" s="79">
        <f t="shared" si="6"/>
        <v>0</v>
      </c>
      <c r="J196" s="119">
        <v>80</v>
      </c>
      <c r="K196" s="79"/>
      <c r="L196" s="79"/>
      <c r="M196" s="79"/>
      <c r="N196" s="79"/>
    </row>
    <row r="197" spans="1:14" s="102" customFormat="1" ht="27" customHeight="1" x14ac:dyDescent="0.25">
      <c r="A197" s="81" t="s">
        <v>331</v>
      </c>
      <c r="B197" s="81" t="s">
        <v>3</v>
      </c>
      <c r="C197" s="81" t="s">
        <v>332</v>
      </c>
      <c r="D197" s="98"/>
      <c r="E197" s="99">
        <v>0</v>
      </c>
      <c r="F197" s="99">
        <v>0</v>
      </c>
      <c r="G197" s="99">
        <v>0</v>
      </c>
      <c r="H197" s="99">
        <f t="shared" si="8"/>
        <v>0</v>
      </c>
      <c r="I197" s="79">
        <f t="shared" ref="I197:I260" si="9">SUM(J197-H197)</f>
        <v>140</v>
      </c>
      <c r="J197" s="118">
        <v>140</v>
      </c>
      <c r="K197" s="99"/>
      <c r="L197" s="99"/>
      <c r="M197" s="99"/>
      <c r="N197" s="99"/>
    </row>
    <row r="198" spans="1:14" s="102" customFormat="1" ht="27" customHeight="1" x14ac:dyDescent="0.25">
      <c r="A198" s="81"/>
      <c r="B198" s="81">
        <v>3</v>
      </c>
      <c r="C198" s="81" t="s">
        <v>159</v>
      </c>
      <c r="D198" s="98"/>
      <c r="E198" s="99">
        <v>0</v>
      </c>
      <c r="F198" s="99">
        <v>0</v>
      </c>
      <c r="G198" s="99">
        <v>0</v>
      </c>
      <c r="H198" s="99">
        <f t="shared" si="8"/>
        <v>0</v>
      </c>
      <c r="I198" s="79">
        <f t="shared" si="9"/>
        <v>140</v>
      </c>
      <c r="J198" s="118">
        <v>140</v>
      </c>
      <c r="K198" s="99"/>
      <c r="L198" s="99"/>
      <c r="M198" s="99"/>
      <c r="N198" s="99"/>
    </row>
    <row r="199" spans="1:14" s="102" customFormat="1" ht="27" customHeight="1" x14ac:dyDescent="0.25">
      <c r="A199" s="81"/>
      <c r="B199" s="81">
        <v>32</v>
      </c>
      <c r="C199" s="81" t="s">
        <v>158</v>
      </c>
      <c r="D199" s="98"/>
      <c r="E199" s="99">
        <v>0</v>
      </c>
      <c r="F199" s="99">
        <v>0</v>
      </c>
      <c r="G199" s="99">
        <v>0</v>
      </c>
      <c r="H199" s="99">
        <f t="shared" si="8"/>
        <v>0</v>
      </c>
      <c r="I199" s="79">
        <f t="shared" si="9"/>
        <v>140</v>
      </c>
      <c r="J199" s="118">
        <v>140</v>
      </c>
      <c r="K199" s="99"/>
      <c r="L199" s="99"/>
      <c r="M199" s="99"/>
      <c r="N199" s="99"/>
    </row>
    <row r="200" spans="1:14" s="102" customFormat="1" ht="27" customHeight="1" x14ac:dyDescent="0.25">
      <c r="A200" s="81"/>
      <c r="B200" s="81">
        <v>323</v>
      </c>
      <c r="C200" s="81" t="s">
        <v>15</v>
      </c>
      <c r="D200" s="98"/>
      <c r="E200" s="99">
        <v>0</v>
      </c>
      <c r="F200" s="99">
        <v>0</v>
      </c>
      <c r="G200" s="99">
        <v>0</v>
      </c>
      <c r="H200" s="99">
        <f t="shared" si="8"/>
        <v>0</v>
      </c>
      <c r="I200" s="79">
        <f t="shared" si="9"/>
        <v>140</v>
      </c>
      <c r="J200" s="118">
        <v>140</v>
      </c>
      <c r="K200" s="99"/>
      <c r="L200" s="99"/>
      <c r="M200" s="99"/>
      <c r="N200" s="99"/>
    </row>
    <row r="201" spans="1:14" ht="27" customHeight="1" x14ac:dyDescent="0.25">
      <c r="A201" s="84"/>
      <c r="B201" s="84">
        <v>3231</v>
      </c>
      <c r="C201" s="84" t="s">
        <v>51</v>
      </c>
      <c r="D201" s="85">
        <v>58800</v>
      </c>
      <c r="E201" s="79">
        <v>0</v>
      </c>
      <c r="F201" s="79">
        <v>0</v>
      </c>
      <c r="G201" s="79">
        <v>0</v>
      </c>
      <c r="H201" s="79">
        <f t="shared" si="8"/>
        <v>0</v>
      </c>
      <c r="I201" s="79">
        <f t="shared" si="9"/>
        <v>140</v>
      </c>
      <c r="J201" s="119">
        <v>140</v>
      </c>
      <c r="K201" s="79"/>
      <c r="L201" s="79"/>
      <c r="M201" s="79"/>
      <c r="N201" s="79"/>
    </row>
    <row r="202" spans="1:14" ht="27" customHeight="1" x14ac:dyDescent="0.25">
      <c r="A202" s="81" t="s">
        <v>280</v>
      </c>
      <c r="B202" s="82" t="s">
        <v>3</v>
      </c>
      <c r="C202" s="81" t="s">
        <v>281</v>
      </c>
      <c r="D202" s="83"/>
      <c r="E202" s="99">
        <v>1649</v>
      </c>
      <c r="F202" s="99">
        <f t="shared" si="7"/>
        <v>218.85991107571834</v>
      </c>
      <c r="G202" s="99">
        <v>1506.9</v>
      </c>
      <c r="H202" s="99">
        <f t="shared" si="8"/>
        <v>200</v>
      </c>
      <c r="I202" s="79">
        <f t="shared" si="9"/>
        <v>0</v>
      </c>
      <c r="J202" s="118">
        <v>200</v>
      </c>
      <c r="K202" s="99">
        <v>1506.9</v>
      </c>
      <c r="L202" s="79">
        <f>K202/7.5345</f>
        <v>200</v>
      </c>
      <c r="M202" s="99">
        <v>1506.9</v>
      </c>
      <c r="N202" s="79">
        <f>M202/7.5345</f>
        <v>200</v>
      </c>
    </row>
    <row r="203" spans="1:14" ht="27" customHeight="1" x14ac:dyDescent="0.25">
      <c r="A203" s="82"/>
      <c r="B203" s="81">
        <v>3</v>
      </c>
      <c r="C203" s="81" t="s">
        <v>159</v>
      </c>
      <c r="D203" s="83"/>
      <c r="E203" s="99">
        <v>1649</v>
      </c>
      <c r="F203" s="99">
        <f t="shared" si="7"/>
        <v>218.85991107571834</v>
      </c>
      <c r="G203" s="99">
        <v>1506.9</v>
      </c>
      <c r="H203" s="99">
        <f t="shared" si="8"/>
        <v>200</v>
      </c>
      <c r="I203" s="79">
        <f t="shared" si="9"/>
        <v>0</v>
      </c>
      <c r="J203" s="118">
        <v>200</v>
      </c>
      <c r="K203" s="99"/>
      <c r="L203" s="79"/>
      <c r="M203" s="99"/>
      <c r="N203" s="79"/>
    </row>
    <row r="204" spans="1:14" ht="27" customHeight="1" x14ac:dyDescent="0.25">
      <c r="A204" s="82"/>
      <c r="B204" s="81">
        <v>32</v>
      </c>
      <c r="C204" s="81" t="s">
        <v>158</v>
      </c>
      <c r="D204" s="83"/>
      <c r="E204" s="99">
        <v>1649</v>
      </c>
      <c r="F204" s="99">
        <f t="shared" si="7"/>
        <v>218.85991107571834</v>
      </c>
      <c r="G204" s="99">
        <v>1506.9</v>
      </c>
      <c r="H204" s="99">
        <f t="shared" si="8"/>
        <v>200</v>
      </c>
      <c r="I204" s="79">
        <f t="shared" si="9"/>
        <v>0</v>
      </c>
      <c r="J204" s="118">
        <v>200</v>
      </c>
      <c r="K204" s="99">
        <v>1506.9</v>
      </c>
      <c r="L204" s="79">
        <f>K204/7.5345</f>
        <v>200</v>
      </c>
      <c r="M204" s="99">
        <v>1506.9</v>
      </c>
      <c r="N204" s="79">
        <f>M204/7.5345</f>
        <v>200</v>
      </c>
    </row>
    <row r="205" spans="1:14" ht="27" customHeight="1" x14ac:dyDescent="0.25">
      <c r="A205" s="82"/>
      <c r="B205" s="81">
        <v>323</v>
      </c>
      <c r="C205" s="81" t="s">
        <v>15</v>
      </c>
      <c r="D205" s="83"/>
      <c r="E205" s="99">
        <v>0</v>
      </c>
      <c r="F205" s="99">
        <v>0</v>
      </c>
      <c r="G205" s="99">
        <v>0</v>
      </c>
      <c r="H205" s="99">
        <f t="shared" si="8"/>
        <v>0</v>
      </c>
      <c r="I205" s="79">
        <f t="shared" si="9"/>
        <v>100</v>
      </c>
      <c r="J205" s="118">
        <v>100</v>
      </c>
      <c r="K205" s="99"/>
      <c r="L205" s="79"/>
      <c r="M205" s="99"/>
      <c r="N205" s="79"/>
    </row>
    <row r="206" spans="1:14" ht="27" customHeight="1" x14ac:dyDescent="0.25">
      <c r="A206" s="101"/>
      <c r="B206" s="84">
        <v>3231</v>
      </c>
      <c r="C206" s="84" t="s">
        <v>51</v>
      </c>
      <c r="D206" s="85">
        <v>55435</v>
      </c>
      <c r="E206" s="79">
        <v>0</v>
      </c>
      <c r="F206" s="79">
        <v>0</v>
      </c>
      <c r="G206" s="79">
        <v>0</v>
      </c>
      <c r="H206" s="79">
        <f t="shared" si="8"/>
        <v>0</v>
      </c>
      <c r="I206" s="79">
        <f t="shared" si="9"/>
        <v>100</v>
      </c>
      <c r="J206" s="119">
        <v>100</v>
      </c>
      <c r="K206" s="79"/>
      <c r="L206" s="79"/>
      <c r="M206" s="79"/>
      <c r="N206" s="79"/>
    </row>
    <row r="207" spans="1:14" ht="27" customHeight="1" x14ac:dyDescent="0.25">
      <c r="A207" s="82"/>
      <c r="B207" s="81" t="s">
        <v>10</v>
      </c>
      <c r="C207" s="81" t="s">
        <v>11</v>
      </c>
      <c r="D207" s="83"/>
      <c r="E207" s="99">
        <v>1649</v>
      </c>
      <c r="F207" s="99">
        <f t="shared" si="7"/>
        <v>218.85991107571834</v>
      </c>
      <c r="G207" s="99">
        <v>1506.9</v>
      </c>
      <c r="H207" s="99">
        <f t="shared" si="8"/>
        <v>200</v>
      </c>
      <c r="I207" s="79">
        <f t="shared" si="9"/>
        <v>-100</v>
      </c>
      <c r="J207" s="118">
        <v>100</v>
      </c>
      <c r="K207" s="99"/>
      <c r="L207" s="79"/>
      <c r="M207" s="99"/>
      <c r="N207" s="79"/>
    </row>
    <row r="208" spans="1:14" ht="27" customHeight="1" x14ac:dyDescent="0.25">
      <c r="A208" s="84"/>
      <c r="B208" s="84" t="s">
        <v>17</v>
      </c>
      <c r="C208" s="84" t="s">
        <v>28</v>
      </c>
      <c r="D208" s="85">
        <v>55435</v>
      </c>
      <c r="E208" s="79">
        <v>1649</v>
      </c>
      <c r="F208" s="79">
        <f t="shared" si="7"/>
        <v>218.85991107571834</v>
      </c>
      <c r="G208" s="79">
        <v>1506.9</v>
      </c>
      <c r="H208" s="79">
        <f t="shared" si="8"/>
        <v>200</v>
      </c>
      <c r="I208" s="79">
        <f t="shared" si="9"/>
        <v>-100</v>
      </c>
      <c r="J208" s="119">
        <v>100</v>
      </c>
      <c r="K208" s="79"/>
      <c r="L208" s="79"/>
      <c r="M208" s="79"/>
      <c r="N208" s="79"/>
    </row>
    <row r="209" spans="1:14" s="102" customFormat="1" ht="27" customHeight="1" x14ac:dyDescent="0.25">
      <c r="A209" s="81" t="s">
        <v>250</v>
      </c>
      <c r="B209" s="82" t="s">
        <v>3</v>
      </c>
      <c r="C209" s="81" t="s">
        <v>251</v>
      </c>
      <c r="D209" s="83"/>
      <c r="E209" s="99">
        <v>7000</v>
      </c>
      <c r="F209" s="99">
        <f t="shared" si="7"/>
        <v>929.05965890238235</v>
      </c>
      <c r="G209" s="99">
        <f>SUM(G212,G218)</f>
        <v>7007.09</v>
      </c>
      <c r="H209" s="99">
        <f t="shared" si="8"/>
        <v>930.00066361404208</v>
      </c>
      <c r="I209" s="79">
        <f t="shared" si="9"/>
        <v>-0.94066361404213694</v>
      </c>
      <c r="J209" s="118">
        <f>SUM(J210,J223)</f>
        <v>929.06</v>
      </c>
      <c r="K209" s="99">
        <v>7007.09</v>
      </c>
      <c r="L209" s="99">
        <f>K209/7.5345</f>
        <v>930.00066361404208</v>
      </c>
      <c r="M209" s="99">
        <v>7007.09</v>
      </c>
      <c r="N209" s="99">
        <f>M209/7.5345</f>
        <v>930.00066361404208</v>
      </c>
    </row>
    <row r="210" spans="1:14" s="102" customFormat="1" ht="27" customHeight="1" x14ac:dyDescent="0.25">
      <c r="A210" s="82"/>
      <c r="B210" s="81">
        <v>3</v>
      </c>
      <c r="C210" s="81" t="s">
        <v>159</v>
      </c>
      <c r="D210" s="83"/>
      <c r="E210" s="99">
        <v>1134.69</v>
      </c>
      <c r="F210" s="99">
        <f t="shared" si="7"/>
        <v>150.59924347999203</v>
      </c>
      <c r="G210" s="99">
        <f>SUM(G212,G218)</f>
        <v>7007.09</v>
      </c>
      <c r="H210" s="99">
        <f t="shared" si="8"/>
        <v>930.00066361404208</v>
      </c>
      <c r="I210" s="79">
        <f t="shared" si="9"/>
        <v>-0.94066361404213694</v>
      </c>
      <c r="J210" s="118">
        <f>SUM(J211,J220)</f>
        <v>929.06</v>
      </c>
      <c r="K210" s="99"/>
      <c r="L210" s="99"/>
      <c r="M210" s="99"/>
      <c r="N210" s="99"/>
    </row>
    <row r="211" spans="1:14" s="102" customFormat="1" ht="27" customHeight="1" x14ac:dyDescent="0.25">
      <c r="A211" s="82"/>
      <c r="B211" s="81">
        <v>32</v>
      </c>
      <c r="C211" s="81" t="s">
        <v>158</v>
      </c>
      <c r="D211" s="83"/>
      <c r="E211" s="99">
        <v>1134.69</v>
      </c>
      <c r="F211" s="99">
        <f t="shared" si="7"/>
        <v>150.59924347999203</v>
      </c>
      <c r="G211" s="99">
        <v>7007.09</v>
      </c>
      <c r="H211" s="99">
        <f t="shared" si="8"/>
        <v>930.00066361404208</v>
      </c>
      <c r="I211" s="79">
        <f t="shared" si="9"/>
        <v>-500.94066361404208</v>
      </c>
      <c r="J211" s="118">
        <f>SUM(J212,J215,J218)</f>
        <v>429.06</v>
      </c>
      <c r="K211" s="99">
        <v>7007.09</v>
      </c>
      <c r="L211" s="99">
        <f>K211/7.5345</f>
        <v>930.00066361404208</v>
      </c>
      <c r="M211" s="99">
        <v>7007.09</v>
      </c>
      <c r="N211" s="99">
        <f>M211/7.5345</f>
        <v>930.00066361404208</v>
      </c>
    </row>
    <row r="212" spans="1:14" s="102" customFormat="1" ht="27" customHeight="1" x14ac:dyDescent="0.25">
      <c r="A212" s="82"/>
      <c r="B212" s="81" t="s">
        <v>35</v>
      </c>
      <c r="C212" s="81" t="s">
        <v>36</v>
      </c>
      <c r="D212" s="83"/>
      <c r="E212" s="99">
        <v>272</v>
      </c>
      <c r="F212" s="99">
        <f t="shared" si="7"/>
        <v>36.100603888778288</v>
      </c>
      <c r="G212" s="99">
        <v>1002.1</v>
      </c>
      <c r="H212" s="99">
        <f t="shared" si="8"/>
        <v>133.00152631229676</v>
      </c>
      <c r="I212" s="79">
        <f t="shared" si="9"/>
        <v>96.058473687703241</v>
      </c>
      <c r="J212" s="118">
        <v>229.06</v>
      </c>
      <c r="K212" s="99"/>
      <c r="L212" s="99"/>
      <c r="M212" s="99"/>
      <c r="N212" s="99"/>
    </row>
    <row r="213" spans="1:14" ht="27" customHeight="1" x14ac:dyDescent="0.25">
      <c r="A213" s="84"/>
      <c r="B213" s="84" t="s">
        <v>44</v>
      </c>
      <c r="C213" s="84" t="s">
        <v>45</v>
      </c>
      <c r="D213" s="85">
        <v>11001</v>
      </c>
      <c r="E213" s="79">
        <v>272</v>
      </c>
      <c r="F213" s="79">
        <f t="shared" si="7"/>
        <v>36.100603888778288</v>
      </c>
      <c r="G213" s="79">
        <v>1002.1</v>
      </c>
      <c r="H213" s="79">
        <f t="shared" si="8"/>
        <v>133.00152631229676</v>
      </c>
      <c r="I213" s="79">
        <f t="shared" si="9"/>
        <v>96.058473687703241</v>
      </c>
      <c r="J213" s="119">
        <v>229.06</v>
      </c>
      <c r="K213" s="79"/>
      <c r="L213" s="79"/>
      <c r="M213" s="79"/>
      <c r="N213" s="79"/>
    </row>
    <row r="214" spans="1:14" ht="27" customHeight="1" x14ac:dyDescent="0.25">
      <c r="A214" s="84"/>
      <c r="B214" s="84">
        <v>3225</v>
      </c>
      <c r="C214" s="84" t="s">
        <v>49</v>
      </c>
      <c r="D214" s="85">
        <v>11001</v>
      </c>
      <c r="E214" s="79">
        <v>0</v>
      </c>
      <c r="F214" s="79">
        <f t="shared" si="7"/>
        <v>0</v>
      </c>
      <c r="G214" s="79">
        <v>0</v>
      </c>
      <c r="H214" s="79">
        <f t="shared" si="8"/>
        <v>0</v>
      </c>
      <c r="I214" s="79">
        <f t="shared" si="9"/>
        <v>0</v>
      </c>
      <c r="J214" s="119">
        <v>0</v>
      </c>
      <c r="K214" s="79"/>
      <c r="L214" s="79"/>
      <c r="M214" s="79"/>
      <c r="N214" s="79"/>
    </row>
    <row r="215" spans="1:14" s="102" customFormat="1" ht="27" customHeight="1" x14ac:dyDescent="0.25">
      <c r="A215" s="82"/>
      <c r="B215" s="81">
        <v>323</v>
      </c>
      <c r="C215" s="81" t="s">
        <v>15</v>
      </c>
      <c r="D215" s="83"/>
      <c r="E215" s="99">
        <v>61.21</v>
      </c>
      <c r="F215" s="99">
        <f t="shared" si="7"/>
        <v>8.1239631030592605</v>
      </c>
      <c r="G215" s="99">
        <v>0</v>
      </c>
      <c r="H215" s="99">
        <f t="shared" si="8"/>
        <v>0</v>
      </c>
      <c r="I215" s="79">
        <f t="shared" si="9"/>
        <v>0</v>
      </c>
      <c r="J215" s="118">
        <v>0</v>
      </c>
      <c r="K215" s="99"/>
      <c r="L215" s="99"/>
      <c r="M215" s="99"/>
      <c r="N215" s="99"/>
    </row>
    <row r="216" spans="1:14" ht="27" customHeight="1" x14ac:dyDescent="0.25">
      <c r="A216" s="101"/>
      <c r="B216" s="84">
        <v>3231</v>
      </c>
      <c r="C216" s="84" t="s">
        <v>51</v>
      </c>
      <c r="D216" s="100"/>
      <c r="E216" s="79">
        <v>33.21</v>
      </c>
      <c r="F216" s="79">
        <f t="shared" si="7"/>
        <v>4.4077244674497313</v>
      </c>
      <c r="G216" s="79">
        <v>0</v>
      </c>
      <c r="H216" s="79">
        <f t="shared" si="8"/>
        <v>0</v>
      </c>
      <c r="I216" s="79">
        <f t="shared" si="9"/>
        <v>0</v>
      </c>
      <c r="J216" s="119">
        <v>0</v>
      </c>
      <c r="K216" s="79"/>
      <c r="L216" s="79"/>
      <c r="M216" s="79"/>
      <c r="N216" s="79"/>
    </row>
    <row r="217" spans="1:14" ht="27" customHeight="1" x14ac:dyDescent="0.25">
      <c r="A217" s="101"/>
      <c r="B217" s="84">
        <v>3239</v>
      </c>
      <c r="C217" s="84" t="s">
        <v>21</v>
      </c>
      <c r="D217" s="85">
        <v>11001</v>
      </c>
      <c r="E217" s="79">
        <v>28</v>
      </c>
      <c r="F217" s="79">
        <f t="shared" si="7"/>
        <v>3.7162386356095292</v>
      </c>
      <c r="G217" s="79">
        <v>0</v>
      </c>
      <c r="H217" s="79">
        <f t="shared" si="8"/>
        <v>0</v>
      </c>
      <c r="I217" s="79">
        <f t="shared" si="9"/>
        <v>0</v>
      </c>
      <c r="J217" s="119">
        <v>0</v>
      </c>
      <c r="K217" s="79"/>
      <c r="L217" s="79"/>
      <c r="M217" s="79"/>
      <c r="N217" s="79"/>
    </row>
    <row r="218" spans="1:14" s="102" customFormat="1" ht="27" customHeight="1" x14ac:dyDescent="0.25">
      <c r="A218" s="82"/>
      <c r="B218" s="81" t="s">
        <v>10</v>
      </c>
      <c r="C218" s="81" t="s">
        <v>11</v>
      </c>
      <c r="D218" s="83"/>
      <c r="E218" s="99">
        <v>801.48</v>
      </c>
      <c r="F218" s="99">
        <f t="shared" si="7"/>
        <v>106.37467648815449</v>
      </c>
      <c r="G218" s="99">
        <f>SUM(G219)</f>
        <v>6004.99</v>
      </c>
      <c r="H218" s="99">
        <f t="shared" si="8"/>
        <v>796.99913730174524</v>
      </c>
      <c r="I218" s="79">
        <f t="shared" si="9"/>
        <v>-596.99913730174524</v>
      </c>
      <c r="J218" s="118">
        <v>200</v>
      </c>
      <c r="K218" s="99"/>
      <c r="L218" s="99"/>
      <c r="M218" s="99"/>
      <c r="N218" s="99"/>
    </row>
    <row r="219" spans="1:14" ht="27" customHeight="1" x14ac:dyDescent="0.25">
      <c r="A219" s="84"/>
      <c r="B219" s="84" t="s">
        <v>17</v>
      </c>
      <c r="C219" s="84" t="s">
        <v>28</v>
      </c>
      <c r="D219" s="85">
        <v>11001</v>
      </c>
      <c r="E219" s="79">
        <v>801.48</v>
      </c>
      <c r="F219" s="79">
        <f t="shared" si="7"/>
        <v>106.37467648815449</v>
      </c>
      <c r="G219" s="79">
        <v>6004.99</v>
      </c>
      <c r="H219" s="79">
        <f t="shared" si="8"/>
        <v>796.99913730174524</v>
      </c>
      <c r="I219" s="79">
        <f t="shared" si="9"/>
        <v>-596.99913730174524</v>
      </c>
      <c r="J219" s="119">
        <v>200</v>
      </c>
      <c r="K219" s="79"/>
      <c r="L219" s="79"/>
      <c r="M219" s="79"/>
      <c r="N219" s="79"/>
    </row>
    <row r="220" spans="1:14" s="102" customFormat="1" ht="27" customHeight="1" x14ac:dyDescent="0.25">
      <c r="A220" s="81"/>
      <c r="B220" s="81">
        <v>37</v>
      </c>
      <c r="C220" s="81" t="s">
        <v>333</v>
      </c>
      <c r="D220" s="98"/>
      <c r="E220" s="99">
        <v>0</v>
      </c>
      <c r="F220" s="99">
        <f t="shared" si="7"/>
        <v>0</v>
      </c>
      <c r="G220" s="99">
        <v>0</v>
      </c>
      <c r="H220" s="99">
        <f t="shared" si="8"/>
        <v>0</v>
      </c>
      <c r="I220" s="79">
        <f t="shared" si="9"/>
        <v>500</v>
      </c>
      <c r="J220" s="118">
        <v>500</v>
      </c>
      <c r="K220" s="99"/>
      <c r="L220" s="99"/>
      <c r="M220" s="99"/>
      <c r="N220" s="99"/>
    </row>
    <row r="221" spans="1:14" s="102" customFormat="1" ht="27" customHeight="1" x14ac:dyDescent="0.25">
      <c r="A221" s="81"/>
      <c r="B221" s="81">
        <v>372</v>
      </c>
      <c r="C221" s="81" t="s">
        <v>13</v>
      </c>
      <c r="D221" s="98"/>
      <c r="E221" s="99">
        <v>0</v>
      </c>
      <c r="F221" s="99">
        <f t="shared" si="7"/>
        <v>0</v>
      </c>
      <c r="G221" s="99">
        <v>0</v>
      </c>
      <c r="H221" s="99">
        <f t="shared" si="8"/>
        <v>0</v>
      </c>
      <c r="I221" s="79">
        <f t="shared" si="9"/>
        <v>500</v>
      </c>
      <c r="J221" s="118">
        <v>500</v>
      </c>
      <c r="K221" s="99"/>
      <c r="L221" s="99"/>
      <c r="M221" s="99"/>
      <c r="N221" s="99"/>
    </row>
    <row r="222" spans="1:14" ht="27" customHeight="1" x14ac:dyDescent="0.25">
      <c r="A222" s="84"/>
      <c r="B222" s="84">
        <v>3722</v>
      </c>
      <c r="C222" s="84" t="s">
        <v>63</v>
      </c>
      <c r="D222" s="85">
        <v>11001</v>
      </c>
      <c r="E222" s="79">
        <v>0</v>
      </c>
      <c r="F222" s="79">
        <f t="shared" si="7"/>
        <v>0</v>
      </c>
      <c r="G222" s="79">
        <v>0</v>
      </c>
      <c r="H222" s="79">
        <f t="shared" si="8"/>
        <v>0</v>
      </c>
      <c r="I222" s="79">
        <f t="shared" si="9"/>
        <v>500</v>
      </c>
      <c r="J222" s="119">
        <v>500</v>
      </c>
      <c r="K222" s="79"/>
      <c r="L222" s="79"/>
      <c r="M222" s="79"/>
      <c r="N222" s="79"/>
    </row>
    <row r="223" spans="1:14" s="102" customFormat="1" ht="27" customHeight="1" x14ac:dyDescent="0.25">
      <c r="A223" s="81"/>
      <c r="B223" s="81">
        <v>4</v>
      </c>
      <c r="C223" s="81" t="s">
        <v>163</v>
      </c>
      <c r="D223" s="98"/>
      <c r="E223" s="99">
        <v>5865.31</v>
      </c>
      <c r="F223" s="99">
        <f t="shared" si="7"/>
        <v>778.46041542239038</v>
      </c>
      <c r="G223" s="99">
        <v>0</v>
      </c>
      <c r="H223" s="99">
        <f t="shared" si="8"/>
        <v>0</v>
      </c>
      <c r="I223" s="79">
        <f t="shared" si="9"/>
        <v>0</v>
      </c>
      <c r="J223" s="118">
        <v>0</v>
      </c>
      <c r="K223" s="99"/>
      <c r="L223" s="99"/>
      <c r="M223" s="99"/>
      <c r="N223" s="99"/>
    </row>
    <row r="224" spans="1:14" s="102" customFormat="1" ht="27" customHeight="1" x14ac:dyDescent="0.25">
      <c r="A224" s="81"/>
      <c r="B224" s="81">
        <v>42</v>
      </c>
      <c r="C224" s="81" t="s">
        <v>162</v>
      </c>
      <c r="D224" s="98"/>
      <c r="E224" s="99">
        <v>5865.31</v>
      </c>
      <c r="F224" s="99">
        <f t="shared" si="7"/>
        <v>778.46041542239038</v>
      </c>
      <c r="G224" s="99">
        <v>0</v>
      </c>
      <c r="H224" s="99">
        <f t="shared" si="8"/>
        <v>0</v>
      </c>
      <c r="I224" s="79">
        <f t="shared" si="9"/>
        <v>0</v>
      </c>
      <c r="J224" s="118">
        <v>0</v>
      </c>
      <c r="K224" s="99">
        <v>0</v>
      </c>
      <c r="L224" s="99">
        <f>K224/7.5345</f>
        <v>0</v>
      </c>
      <c r="M224" s="99">
        <v>0</v>
      </c>
      <c r="N224" s="99">
        <f>M224/7.5345</f>
        <v>0</v>
      </c>
    </row>
    <row r="225" spans="1:14" s="102" customFormat="1" ht="27" customHeight="1" x14ac:dyDescent="0.25">
      <c r="A225" s="81"/>
      <c r="B225" s="81">
        <v>424</v>
      </c>
      <c r="C225" s="81" t="s">
        <v>59</v>
      </c>
      <c r="D225" s="98"/>
      <c r="E225" s="99">
        <v>5865.31</v>
      </c>
      <c r="F225" s="99">
        <f t="shared" si="7"/>
        <v>778.46041542239038</v>
      </c>
      <c r="G225" s="99">
        <v>0</v>
      </c>
      <c r="H225" s="99">
        <f t="shared" si="8"/>
        <v>0</v>
      </c>
      <c r="I225" s="79">
        <f t="shared" si="9"/>
        <v>0</v>
      </c>
      <c r="J225" s="118">
        <v>0</v>
      </c>
      <c r="K225" s="99"/>
      <c r="L225" s="99"/>
      <c r="M225" s="99"/>
      <c r="N225" s="99"/>
    </row>
    <row r="226" spans="1:14" ht="27" customHeight="1" x14ac:dyDescent="0.25">
      <c r="A226" s="84"/>
      <c r="B226" s="84">
        <v>4241</v>
      </c>
      <c r="C226" s="84" t="s">
        <v>61</v>
      </c>
      <c r="D226" s="85">
        <v>11001</v>
      </c>
      <c r="E226" s="99">
        <v>5865.31</v>
      </c>
      <c r="F226" s="79">
        <f t="shared" si="7"/>
        <v>778.46041542239038</v>
      </c>
      <c r="G226" s="79">
        <v>0</v>
      </c>
      <c r="H226" s="79">
        <f t="shared" si="8"/>
        <v>0</v>
      </c>
      <c r="I226" s="79">
        <f t="shared" si="9"/>
        <v>0</v>
      </c>
      <c r="J226" s="119">
        <v>0</v>
      </c>
      <c r="K226" s="79"/>
      <c r="L226" s="79"/>
      <c r="M226" s="79"/>
      <c r="N226" s="79"/>
    </row>
    <row r="227" spans="1:14" ht="27" customHeight="1" x14ac:dyDescent="0.25">
      <c r="A227" s="81" t="s">
        <v>252</v>
      </c>
      <c r="B227" s="82" t="s">
        <v>3</v>
      </c>
      <c r="C227" s="81" t="s">
        <v>253</v>
      </c>
      <c r="D227" s="100"/>
      <c r="E227" s="99">
        <v>1296</v>
      </c>
      <c r="F227" s="99">
        <f t="shared" si="7"/>
        <v>172.00875970535535</v>
      </c>
      <c r="G227" s="99">
        <f>SUM(G228)</f>
        <v>1303.47</v>
      </c>
      <c r="H227" s="99">
        <f t="shared" si="8"/>
        <v>173.00019908421262</v>
      </c>
      <c r="I227" s="79">
        <f t="shared" si="9"/>
        <v>-1.9908421262471165E-4</v>
      </c>
      <c r="J227" s="118">
        <v>173</v>
      </c>
      <c r="K227" s="99">
        <v>0</v>
      </c>
      <c r="L227" s="79">
        <v>0</v>
      </c>
      <c r="M227" s="99">
        <v>0</v>
      </c>
      <c r="N227" s="79">
        <v>0</v>
      </c>
    </row>
    <row r="228" spans="1:14" ht="27" customHeight="1" x14ac:dyDescent="0.25">
      <c r="A228" s="82"/>
      <c r="B228" s="81">
        <v>3</v>
      </c>
      <c r="C228" s="81" t="s">
        <v>159</v>
      </c>
      <c r="D228" s="100"/>
      <c r="E228" s="99">
        <v>1296</v>
      </c>
      <c r="F228" s="99">
        <f t="shared" si="7"/>
        <v>172.00875970535535</v>
      </c>
      <c r="G228" s="99">
        <f>SUM(G229)</f>
        <v>1303.47</v>
      </c>
      <c r="H228" s="99">
        <f t="shared" si="8"/>
        <v>173.00019908421262</v>
      </c>
      <c r="I228" s="79">
        <f t="shared" si="9"/>
        <v>-1.9908421262471165E-4</v>
      </c>
      <c r="J228" s="118">
        <v>173</v>
      </c>
      <c r="K228" s="99"/>
      <c r="L228" s="79"/>
      <c r="M228" s="99"/>
      <c r="N228" s="79"/>
    </row>
    <row r="229" spans="1:14" ht="27" customHeight="1" x14ac:dyDescent="0.25">
      <c r="A229" s="82"/>
      <c r="B229" s="81">
        <v>31</v>
      </c>
      <c r="C229" s="81" t="s">
        <v>228</v>
      </c>
      <c r="D229" s="100"/>
      <c r="E229" s="99">
        <v>1296</v>
      </c>
      <c r="F229" s="99">
        <f t="shared" ref="F229:F300" si="10">E229/7.5345</f>
        <v>172.00875970535535</v>
      </c>
      <c r="G229" s="99">
        <f>SUM(G230,G232)</f>
        <v>1303.47</v>
      </c>
      <c r="H229" s="99">
        <f t="shared" ref="H229:H300" si="11">G229/7.5345</f>
        <v>173.00019908421262</v>
      </c>
      <c r="I229" s="79">
        <f t="shared" si="9"/>
        <v>-1.9908421262471165E-4</v>
      </c>
      <c r="J229" s="118">
        <v>173</v>
      </c>
      <c r="K229" s="99">
        <v>0</v>
      </c>
      <c r="L229" s="79">
        <f>K229/7.5345</f>
        <v>0</v>
      </c>
      <c r="M229" s="99">
        <v>0</v>
      </c>
      <c r="N229" s="79">
        <f>M229/7.5345</f>
        <v>0</v>
      </c>
    </row>
    <row r="230" spans="1:14" ht="27" customHeight="1" x14ac:dyDescent="0.25">
      <c r="A230" s="82"/>
      <c r="B230" s="81">
        <v>311</v>
      </c>
      <c r="C230" s="81" t="s">
        <v>229</v>
      </c>
      <c r="D230" s="83"/>
      <c r="E230" s="99">
        <v>1112.45</v>
      </c>
      <c r="F230" s="99">
        <f t="shared" si="10"/>
        <v>147.64748822085076</v>
      </c>
      <c r="G230" s="99">
        <v>1092.5</v>
      </c>
      <c r="H230" s="99">
        <f t="shared" si="11"/>
        <v>144.99966819297896</v>
      </c>
      <c r="I230" s="79">
        <f t="shared" si="9"/>
        <v>3.3180702104118609E-4</v>
      </c>
      <c r="J230" s="118">
        <v>145</v>
      </c>
      <c r="K230" s="99"/>
      <c r="L230" s="79"/>
      <c r="M230" s="99"/>
      <c r="N230" s="79"/>
    </row>
    <row r="231" spans="1:14" ht="27" customHeight="1" x14ac:dyDescent="0.25">
      <c r="A231" s="84"/>
      <c r="B231" s="84">
        <v>3111</v>
      </c>
      <c r="C231" s="84" t="s">
        <v>254</v>
      </c>
      <c r="D231" s="85">
        <v>53082</v>
      </c>
      <c r="E231" s="79">
        <v>1112.45</v>
      </c>
      <c r="F231" s="79">
        <f t="shared" si="10"/>
        <v>147.64748822085076</v>
      </c>
      <c r="G231" s="79">
        <v>1092.5</v>
      </c>
      <c r="H231" s="79">
        <f t="shared" si="11"/>
        <v>144.99966819297896</v>
      </c>
      <c r="I231" s="79">
        <f t="shared" si="9"/>
        <v>3.3180702104118609E-4</v>
      </c>
      <c r="J231" s="119">
        <v>145</v>
      </c>
      <c r="K231" s="79"/>
      <c r="L231" s="79"/>
      <c r="M231" s="79"/>
      <c r="N231" s="79"/>
    </row>
    <row r="232" spans="1:14" ht="27" customHeight="1" x14ac:dyDescent="0.25">
      <c r="A232" s="82"/>
      <c r="B232" s="81">
        <v>313</v>
      </c>
      <c r="C232" s="81" t="s">
        <v>232</v>
      </c>
      <c r="D232" s="83"/>
      <c r="E232" s="99">
        <v>183.55</v>
      </c>
      <c r="F232" s="99">
        <f t="shared" si="10"/>
        <v>24.361271484504613</v>
      </c>
      <c r="G232" s="99">
        <v>210.97</v>
      </c>
      <c r="H232" s="99">
        <f t="shared" si="11"/>
        <v>28.000530891233655</v>
      </c>
      <c r="I232" s="79">
        <f t="shared" si="9"/>
        <v>-5.308912336552396E-4</v>
      </c>
      <c r="J232" s="118">
        <v>28</v>
      </c>
      <c r="K232" s="99"/>
      <c r="L232" s="79"/>
      <c r="M232" s="99"/>
      <c r="N232" s="79"/>
    </row>
    <row r="233" spans="1:14" ht="27" customHeight="1" x14ac:dyDescent="0.25">
      <c r="A233" s="84"/>
      <c r="B233" s="84">
        <v>3132</v>
      </c>
      <c r="C233" s="84" t="s">
        <v>233</v>
      </c>
      <c r="D233" s="85">
        <v>53082</v>
      </c>
      <c r="E233" s="79">
        <v>183.55</v>
      </c>
      <c r="F233" s="79">
        <f t="shared" si="10"/>
        <v>24.361271484504613</v>
      </c>
      <c r="G233" s="79">
        <v>210.97</v>
      </c>
      <c r="H233" s="79">
        <f t="shared" si="11"/>
        <v>28.000530891233655</v>
      </c>
      <c r="I233" s="79">
        <f t="shared" si="9"/>
        <v>-5.308912336552396E-4</v>
      </c>
      <c r="J233" s="119">
        <v>28</v>
      </c>
      <c r="K233" s="79"/>
      <c r="L233" s="79"/>
      <c r="M233" s="79"/>
      <c r="N233" s="79"/>
    </row>
    <row r="234" spans="1:14" s="102" customFormat="1" ht="27" customHeight="1" x14ac:dyDescent="0.25">
      <c r="A234" s="81" t="s">
        <v>334</v>
      </c>
      <c r="B234" s="81" t="s">
        <v>3</v>
      </c>
      <c r="C234" s="81" t="s">
        <v>335</v>
      </c>
      <c r="D234" s="98"/>
      <c r="E234" s="99">
        <v>2232.69</v>
      </c>
      <c r="F234" s="99">
        <f t="shared" si="10"/>
        <v>296.32888711925142</v>
      </c>
      <c r="G234" s="99">
        <v>0</v>
      </c>
      <c r="H234" s="99">
        <f t="shared" si="11"/>
        <v>0</v>
      </c>
      <c r="I234" s="79">
        <f t="shared" si="9"/>
        <v>1500</v>
      </c>
      <c r="J234" s="118">
        <v>1500</v>
      </c>
      <c r="K234" s="99"/>
      <c r="L234" s="99"/>
      <c r="M234" s="99"/>
      <c r="N234" s="99"/>
    </row>
    <row r="235" spans="1:14" s="102" customFormat="1" ht="27" customHeight="1" x14ac:dyDescent="0.25">
      <c r="A235" s="81"/>
      <c r="B235" s="81">
        <v>3</v>
      </c>
      <c r="C235" s="81" t="s">
        <v>159</v>
      </c>
      <c r="D235" s="98"/>
      <c r="E235" s="99">
        <v>2232.69</v>
      </c>
      <c r="F235" s="99">
        <f t="shared" si="10"/>
        <v>296.32888711925142</v>
      </c>
      <c r="G235" s="99">
        <v>0</v>
      </c>
      <c r="H235" s="99">
        <f t="shared" si="11"/>
        <v>0</v>
      </c>
      <c r="I235" s="79">
        <f t="shared" si="9"/>
        <v>1500</v>
      </c>
      <c r="J235" s="118">
        <v>1500</v>
      </c>
      <c r="K235" s="99"/>
      <c r="L235" s="99"/>
      <c r="M235" s="99"/>
      <c r="N235" s="99"/>
    </row>
    <row r="236" spans="1:14" s="102" customFormat="1" ht="27" customHeight="1" x14ac:dyDescent="0.25">
      <c r="A236" s="81"/>
      <c r="B236" s="81">
        <v>32</v>
      </c>
      <c r="C236" s="81" t="s">
        <v>158</v>
      </c>
      <c r="D236" s="98"/>
      <c r="E236" s="99">
        <v>2232.69</v>
      </c>
      <c r="F236" s="99">
        <f t="shared" si="10"/>
        <v>296.32888711925142</v>
      </c>
      <c r="G236" s="99">
        <v>0</v>
      </c>
      <c r="H236" s="99">
        <f t="shared" si="11"/>
        <v>0</v>
      </c>
      <c r="I236" s="79">
        <f t="shared" si="9"/>
        <v>1500</v>
      </c>
      <c r="J236" s="118">
        <v>1500</v>
      </c>
      <c r="K236" s="99"/>
      <c r="L236" s="99"/>
      <c r="M236" s="99"/>
      <c r="N236" s="99"/>
    </row>
    <row r="237" spans="1:14" s="102" customFormat="1" ht="27" customHeight="1" x14ac:dyDescent="0.25">
      <c r="A237" s="81"/>
      <c r="B237" s="81">
        <v>322</v>
      </c>
      <c r="C237" s="81" t="s">
        <v>266</v>
      </c>
      <c r="D237" s="98"/>
      <c r="E237" s="99">
        <v>2232.69</v>
      </c>
      <c r="F237" s="99">
        <f t="shared" si="10"/>
        <v>296.32888711925142</v>
      </c>
      <c r="G237" s="99">
        <v>0</v>
      </c>
      <c r="H237" s="99">
        <f t="shared" si="11"/>
        <v>0</v>
      </c>
      <c r="I237" s="79">
        <f t="shared" si="9"/>
        <v>1500</v>
      </c>
      <c r="J237" s="118">
        <v>1500</v>
      </c>
      <c r="K237" s="99"/>
      <c r="L237" s="99"/>
      <c r="M237" s="99"/>
      <c r="N237" s="99"/>
    </row>
    <row r="238" spans="1:14" ht="27" customHeight="1" x14ac:dyDescent="0.25">
      <c r="A238" s="84"/>
      <c r="B238" s="84">
        <v>3222</v>
      </c>
      <c r="C238" s="84" t="s">
        <v>56</v>
      </c>
      <c r="D238" s="85">
        <v>53060</v>
      </c>
      <c r="E238" s="99">
        <v>2232.69</v>
      </c>
      <c r="F238" s="99">
        <f t="shared" si="10"/>
        <v>296.32888711925142</v>
      </c>
      <c r="G238" s="79">
        <v>0</v>
      </c>
      <c r="H238" s="79">
        <f t="shared" si="11"/>
        <v>0</v>
      </c>
      <c r="I238" s="79">
        <f t="shared" si="9"/>
        <v>1500</v>
      </c>
      <c r="J238" s="119">
        <v>1500</v>
      </c>
      <c r="K238" s="79"/>
      <c r="L238" s="79"/>
      <c r="M238" s="79"/>
      <c r="N238" s="79"/>
    </row>
    <row r="239" spans="1:14" ht="27" customHeight="1" x14ac:dyDescent="0.25">
      <c r="A239" s="116">
        <v>2302</v>
      </c>
      <c r="B239" s="117" t="s">
        <v>2</v>
      </c>
      <c r="C239" s="116" t="s">
        <v>255</v>
      </c>
      <c r="D239" s="117"/>
      <c r="E239" s="118">
        <v>5016.01</v>
      </c>
      <c r="F239" s="118">
        <f t="shared" si="10"/>
        <v>665.73893423584843</v>
      </c>
      <c r="G239" s="118">
        <f>SUM(G240,G253)</f>
        <v>16304.659999999998</v>
      </c>
      <c r="H239" s="118">
        <f t="shared" si="11"/>
        <v>2164.0002654456166</v>
      </c>
      <c r="I239" s="119">
        <f t="shared" si="9"/>
        <v>16120.419734554382</v>
      </c>
      <c r="J239" s="118">
        <f>SUM(J240,J253,J258,J263)</f>
        <v>18284.419999999998</v>
      </c>
      <c r="K239" s="118">
        <v>301.38</v>
      </c>
      <c r="L239" s="119">
        <f>K239/7.5345</f>
        <v>40</v>
      </c>
      <c r="M239" s="118">
        <v>301.38</v>
      </c>
      <c r="N239" s="119">
        <f>M239/7.5345</f>
        <v>40</v>
      </c>
    </row>
    <row r="240" spans="1:14" ht="27" customHeight="1" x14ac:dyDescent="0.25">
      <c r="A240" s="81" t="s">
        <v>267</v>
      </c>
      <c r="B240" s="82" t="s">
        <v>3</v>
      </c>
      <c r="C240" s="81" t="s">
        <v>268</v>
      </c>
      <c r="D240" s="83"/>
      <c r="E240" s="99">
        <v>4800.01</v>
      </c>
      <c r="F240" s="99">
        <f t="shared" si="10"/>
        <v>637.07080761828922</v>
      </c>
      <c r="G240" s="99">
        <f>SUM(G241)</f>
        <v>16003.279999999999</v>
      </c>
      <c r="H240" s="99">
        <f t="shared" si="11"/>
        <v>2124.0002654456166</v>
      </c>
      <c r="I240" s="79">
        <f t="shared" si="9"/>
        <v>-2.654456166055752E-4</v>
      </c>
      <c r="J240" s="118">
        <f>SUM(J241)</f>
        <v>2124</v>
      </c>
      <c r="K240" s="99">
        <v>0</v>
      </c>
      <c r="L240" s="79">
        <v>0</v>
      </c>
      <c r="M240" s="99">
        <v>0</v>
      </c>
      <c r="N240" s="79">
        <v>0</v>
      </c>
    </row>
    <row r="241" spans="1:14" ht="27" customHeight="1" x14ac:dyDescent="0.25">
      <c r="A241" s="82"/>
      <c r="B241" s="81">
        <v>3</v>
      </c>
      <c r="C241" s="81" t="s">
        <v>159</v>
      </c>
      <c r="D241" s="83"/>
      <c r="E241" s="99">
        <v>4800.01</v>
      </c>
      <c r="F241" s="99">
        <f t="shared" si="10"/>
        <v>637.07080761828922</v>
      </c>
      <c r="G241" s="99">
        <f>SUM(G242,G249)</f>
        <v>16003.279999999999</v>
      </c>
      <c r="H241" s="99">
        <f t="shared" si="11"/>
        <v>2124.0002654456166</v>
      </c>
      <c r="I241" s="79">
        <f t="shared" si="9"/>
        <v>-2.654456166055752E-4</v>
      </c>
      <c r="J241" s="118">
        <f>SUM(J242,J249)</f>
        <v>2124</v>
      </c>
      <c r="K241" s="99"/>
      <c r="L241" s="79"/>
      <c r="M241" s="99"/>
      <c r="N241" s="79"/>
    </row>
    <row r="242" spans="1:14" ht="27" customHeight="1" x14ac:dyDescent="0.25">
      <c r="A242" s="82"/>
      <c r="B242" s="81">
        <v>31</v>
      </c>
      <c r="C242" s="81" t="s">
        <v>158</v>
      </c>
      <c r="D242" s="83"/>
      <c r="E242" s="99">
        <v>4800.01</v>
      </c>
      <c r="F242" s="99">
        <f t="shared" si="10"/>
        <v>637.07080761828922</v>
      </c>
      <c r="G242" s="99">
        <f>SUM(G243,G245,G247)</f>
        <v>14978.599999999999</v>
      </c>
      <c r="H242" s="99">
        <f t="shared" si="11"/>
        <v>1988.0018581193176</v>
      </c>
      <c r="I242" s="79">
        <f t="shared" si="9"/>
        <v>1.9981418806823967</v>
      </c>
      <c r="J242" s="118">
        <f>SUM(J243,J245,J247)</f>
        <v>1990</v>
      </c>
      <c r="K242" s="99">
        <v>0</v>
      </c>
      <c r="L242" s="79">
        <f>K242/7.5345</f>
        <v>0</v>
      </c>
      <c r="M242" s="99">
        <v>0</v>
      </c>
      <c r="N242" s="79">
        <f>M242/7.5345</f>
        <v>0</v>
      </c>
    </row>
    <row r="243" spans="1:14" ht="27" customHeight="1" x14ac:dyDescent="0.25">
      <c r="A243" s="82"/>
      <c r="B243" s="81">
        <v>311</v>
      </c>
      <c r="C243" s="81" t="s">
        <v>36</v>
      </c>
      <c r="D243" s="98"/>
      <c r="E243" s="99">
        <v>4120.18</v>
      </c>
      <c r="F243" s="99">
        <f t="shared" si="10"/>
        <v>546.84186077377399</v>
      </c>
      <c r="G243" s="99">
        <v>12002.46</v>
      </c>
      <c r="H243" s="99">
        <f t="shared" si="11"/>
        <v>1593.0001990842125</v>
      </c>
      <c r="I243" s="79">
        <f t="shared" si="9"/>
        <v>106.99980091578755</v>
      </c>
      <c r="J243" s="118">
        <v>1700</v>
      </c>
      <c r="K243" s="99"/>
      <c r="L243" s="79"/>
      <c r="M243" s="99"/>
      <c r="N243" s="79"/>
    </row>
    <row r="244" spans="1:14" ht="27" customHeight="1" x14ac:dyDescent="0.25">
      <c r="A244" s="101"/>
      <c r="B244" s="84">
        <v>3111</v>
      </c>
      <c r="C244" s="84" t="s">
        <v>229</v>
      </c>
      <c r="D244" s="85">
        <v>11001</v>
      </c>
      <c r="E244" s="79">
        <v>4120.18</v>
      </c>
      <c r="F244" s="79">
        <f t="shared" si="10"/>
        <v>546.84186077377399</v>
      </c>
      <c r="G244" s="79">
        <v>12002.46</v>
      </c>
      <c r="H244" s="79">
        <f t="shared" si="11"/>
        <v>1593.0001990842125</v>
      </c>
      <c r="I244" s="79">
        <f t="shared" si="9"/>
        <v>106.99980091578755</v>
      </c>
      <c r="J244" s="119">
        <v>1700</v>
      </c>
      <c r="K244" s="79"/>
      <c r="L244" s="79"/>
      <c r="M244" s="79"/>
      <c r="N244" s="79"/>
    </row>
    <row r="245" spans="1:14" s="102" customFormat="1" ht="27" customHeight="1" x14ac:dyDescent="0.25">
      <c r="A245" s="82"/>
      <c r="B245" s="81">
        <v>312</v>
      </c>
      <c r="C245" s="81" t="s">
        <v>231</v>
      </c>
      <c r="D245" s="98"/>
      <c r="E245" s="99">
        <v>0</v>
      </c>
      <c r="F245" s="99">
        <f t="shared" si="10"/>
        <v>0</v>
      </c>
      <c r="G245" s="99">
        <v>994.56</v>
      </c>
      <c r="H245" s="99">
        <f t="shared" si="11"/>
        <v>132.00079633685047</v>
      </c>
      <c r="I245" s="79">
        <f t="shared" si="9"/>
        <v>-132.00079633685047</v>
      </c>
      <c r="J245" s="118">
        <v>0</v>
      </c>
      <c r="K245" s="99"/>
      <c r="L245" s="79"/>
      <c r="M245" s="99"/>
      <c r="N245" s="79"/>
    </row>
    <row r="246" spans="1:14" ht="27" customHeight="1" x14ac:dyDescent="0.25">
      <c r="A246" s="101"/>
      <c r="B246" s="84">
        <v>3121</v>
      </c>
      <c r="C246" s="84" t="s">
        <v>231</v>
      </c>
      <c r="D246" s="85">
        <v>11001</v>
      </c>
      <c r="E246" s="79">
        <v>0</v>
      </c>
      <c r="F246" s="79">
        <f t="shared" si="10"/>
        <v>0</v>
      </c>
      <c r="G246" s="79">
        <v>994.56</v>
      </c>
      <c r="H246" s="79">
        <f t="shared" si="11"/>
        <v>132.00079633685047</v>
      </c>
      <c r="I246" s="79">
        <f t="shared" si="9"/>
        <v>-132.00079633685047</v>
      </c>
      <c r="J246" s="119">
        <v>0</v>
      </c>
      <c r="K246" s="79"/>
      <c r="L246" s="79"/>
      <c r="M246" s="79"/>
      <c r="N246" s="79"/>
    </row>
    <row r="247" spans="1:14" s="102" customFormat="1" ht="27" customHeight="1" x14ac:dyDescent="0.25">
      <c r="A247" s="81"/>
      <c r="B247" s="81">
        <v>313</v>
      </c>
      <c r="C247" s="81" t="s">
        <v>56</v>
      </c>
      <c r="D247" s="98"/>
      <c r="E247" s="99">
        <v>679.83</v>
      </c>
      <c r="F247" s="99">
        <f t="shared" si="10"/>
        <v>90.228946844515235</v>
      </c>
      <c r="G247" s="99">
        <v>1981.58</v>
      </c>
      <c r="H247" s="99">
        <f t="shared" si="11"/>
        <v>263.00086269825465</v>
      </c>
      <c r="I247" s="79">
        <f t="shared" si="9"/>
        <v>26.99913730174535</v>
      </c>
      <c r="J247" s="118">
        <v>290</v>
      </c>
      <c r="K247" s="99"/>
      <c r="L247" s="99"/>
      <c r="M247" s="99"/>
      <c r="N247" s="99"/>
    </row>
    <row r="248" spans="1:14" ht="27" customHeight="1" x14ac:dyDescent="0.25">
      <c r="A248" s="84"/>
      <c r="B248" s="84">
        <v>3132</v>
      </c>
      <c r="C248" s="84" t="s">
        <v>233</v>
      </c>
      <c r="D248" s="85">
        <v>11001</v>
      </c>
      <c r="E248" s="79">
        <v>679.83</v>
      </c>
      <c r="F248" s="79">
        <f t="shared" si="10"/>
        <v>90.228946844515235</v>
      </c>
      <c r="G248" s="79">
        <v>1981.58</v>
      </c>
      <c r="H248" s="79">
        <f t="shared" si="11"/>
        <v>263.00086269825465</v>
      </c>
      <c r="I248" s="79">
        <f t="shared" si="9"/>
        <v>26.99913730174535</v>
      </c>
      <c r="J248" s="119">
        <v>290</v>
      </c>
      <c r="K248" s="79"/>
      <c r="L248" s="79"/>
      <c r="M248" s="79"/>
      <c r="N248" s="79"/>
    </row>
    <row r="249" spans="1:14" s="102" customFormat="1" ht="27" customHeight="1" x14ac:dyDescent="0.25">
      <c r="A249" s="81"/>
      <c r="B249" s="81">
        <v>32</v>
      </c>
      <c r="C249" s="81" t="s">
        <v>158</v>
      </c>
      <c r="D249" s="98"/>
      <c r="E249" s="99">
        <v>0</v>
      </c>
      <c r="F249" s="99">
        <f t="shared" si="10"/>
        <v>0</v>
      </c>
      <c r="G249" s="99">
        <v>1024.68</v>
      </c>
      <c r="H249" s="99">
        <f t="shared" si="11"/>
        <v>135.99840732629903</v>
      </c>
      <c r="I249" s="79">
        <f t="shared" si="9"/>
        <v>-1.9984073262990307</v>
      </c>
      <c r="J249" s="118">
        <v>134</v>
      </c>
      <c r="K249" s="99">
        <v>0</v>
      </c>
      <c r="L249" s="99">
        <f>K249/7.5345</f>
        <v>0</v>
      </c>
      <c r="M249" s="99">
        <v>0</v>
      </c>
      <c r="N249" s="99">
        <f>M249/7.5345</f>
        <v>0</v>
      </c>
    </row>
    <row r="250" spans="1:14" s="102" customFormat="1" ht="27" customHeight="1" x14ac:dyDescent="0.25">
      <c r="A250" s="81"/>
      <c r="B250" s="81">
        <v>321</v>
      </c>
      <c r="C250" s="81" t="s">
        <v>6</v>
      </c>
      <c r="D250" s="98"/>
      <c r="E250" s="99">
        <v>0</v>
      </c>
      <c r="F250" s="99">
        <f t="shared" si="10"/>
        <v>0</v>
      </c>
      <c r="G250" s="99">
        <v>1024.68</v>
      </c>
      <c r="H250" s="99">
        <f t="shared" si="11"/>
        <v>135.99840732629903</v>
      </c>
      <c r="I250" s="79">
        <f t="shared" si="9"/>
        <v>-1.9984073262990307</v>
      </c>
      <c r="J250" s="118">
        <v>134</v>
      </c>
      <c r="K250" s="99"/>
      <c r="L250" s="99"/>
      <c r="M250" s="99"/>
      <c r="N250" s="99"/>
    </row>
    <row r="251" spans="1:14" ht="27" customHeight="1" x14ac:dyDescent="0.25">
      <c r="A251" s="84"/>
      <c r="B251" s="84">
        <v>3211</v>
      </c>
      <c r="C251" s="84" t="s">
        <v>9</v>
      </c>
      <c r="D251" s="85">
        <v>11001</v>
      </c>
      <c r="E251" s="79">
        <v>0</v>
      </c>
      <c r="F251" s="79">
        <f t="shared" si="10"/>
        <v>0</v>
      </c>
      <c r="G251" s="79">
        <v>0</v>
      </c>
      <c r="H251" s="79">
        <f t="shared" si="11"/>
        <v>0</v>
      </c>
      <c r="I251" s="79">
        <f t="shared" si="9"/>
        <v>134</v>
      </c>
      <c r="J251" s="119">
        <v>134</v>
      </c>
      <c r="K251" s="79"/>
      <c r="L251" s="79"/>
      <c r="M251" s="79"/>
      <c r="N251" s="79"/>
    </row>
    <row r="252" spans="1:14" ht="27" customHeight="1" x14ac:dyDescent="0.25">
      <c r="A252" s="84"/>
      <c r="B252" s="84">
        <v>3212</v>
      </c>
      <c r="C252" s="84" t="s">
        <v>235</v>
      </c>
      <c r="D252" s="85">
        <v>11001</v>
      </c>
      <c r="E252" s="79">
        <v>0</v>
      </c>
      <c r="F252" s="79">
        <f t="shared" si="10"/>
        <v>0</v>
      </c>
      <c r="G252" s="79">
        <v>1024.68</v>
      </c>
      <c r="H252" s="79">
        <f t="shared" si="11"/>
        <v>135.99840732629903</v>
      </c>
      <c r="I252" s="79">
        <f t="shared" si="9"/>
        <v>-135.99840732629903</v>
      </c>
      <c r="J252" s="119">
        <v>0</v>
      </c>
      <c r="K252" s="79"/>
      <c r="L252" s="79"/>
      <c r="M252" s="79"/>
      <c r="N252" s="79"/>
    </row>
    <row r="253" spans="1:14" s="102" customFormat="1" ht="27" customHeight="1" x14ac:dyDescent="0.25">
      <c r="A253" s="81" t="s">
        <v>256</v>
      </c>
      <c r="B253" s="82" t="s">
        <v>3</v>
      </c>
      <c r="C253" s="81" t="s">
        <v>257</v>
      </c>
      <c r="D253" s="83"/>
      <c r="E253" s="99">
        <v>216</v>
      </c>
      <c r="F253" s="99">
        <f t="shared" si="10"/>
        <v>28.668126617559224</v>
      </c>
      <c r="G253" s="99">
        <v>301.38</v>
      </c>
      <c r="H253" s="99">
        <f t="shared" si="11"/>
        <v>40</v>
      </c>
      <c r="I253" s="79">
        <f t="shared" si="9"/>
        <v>0</v>
      </c>
      <c r="J253" s="118">
        <v>40</v>
      </c>
      <c r="K253" s="99">
        <v>301.38</v>
      </c>
      <c r="L253" s="99">
        <f>K253/7.5345</f>
        <v>40</v>
      </c>
      <c r="M253" s="99">
        <v>301.38</v>
      </c>
      <c r="N253" s="99">
        <f>M253/7.5345</f>
        <v>40</v>
      </c>
    </row>
    <row r="254" spans="1:14" s="102" customFormat="1" ht="27" customHeight="1" x14ac:dyDescent="0.25">
      <c r="A254" s="82"/>
      <c r="B254" s="81">
        <v>3</v>
      </c>
      <c r="C254" s="81" t="s">
        <v>159</v>
      </c>
      <c r="D254" s="83"/>
      <c r="E254" s="99">
        <v>216</v>
      </c>
      <c r="F254" s="99">
        <f t="shared" si="10"/>
        <v>28.668126617559224</v>
      </c>
      <c r="G254" s="99">
        <v>301.38</v>
      </c>
      <c r="H254" s="99">
        <f t="shared" si="11"/>
        <v>40</v>
      </c>
      <c r="I254" s="79">
        <f t="shared" si="9"/>
        <v>0</v>
      </c>
      <c r="J254" s="118">
        <v>40</v>
      </c>
      <c r="K254" s="99"/>
      <c r="L254" s="99"/>
      <c r="M254" s="99"/>
      <c r="N254" s="99"/>
    </row>
    <row r="255" spans="1:14" s="102" customFormat="1" ht="27" customHeight="1" x14ac:dyDescent="0.25">
      <c r="A255" s="82"/>
      <c r="B255" s="81">
        <v>32</v>
      </c>
      <c r="C255" s="81" t="s">
        <v>158</v>
      </c>
      <c r="D255" s="83"/>
      <c r="E255" s="99">
        <v>216</v>
      </c>
      <c r="F255" s="99">
        <f t="shared" si="10"/>
        <v>28.668126617559224</v>
      </c>
      <c r="G255" s="99">
        <v>301.38</v>
      </c>
      <c r="H255" s="99">
        <f t="shared" si="11"/>
        <v>40</v>
      </c>
      <c r="I255" s="79">
        <f t="shared" si="9"/>
        <v>0</v>
      </c>
      <c r="J255" s="118">
        <v>40</v>
      </c>
      <c r="K255" s="99">
        <v>301.38</v>
      </c>
      <c r="L255" s="99">
        <f>K255/7.5345</f>
        <v>40</v>
      </c>
      <c r="M255" s="99">
        <v>301.38</v>
      </c>
      <c r="N255" s="99">
        <f>M255/7.5345</f>
        <v>40</v>
      </c>
    </row>
    <row r="256" spans="1:14" s="102" customFormat="1" ht="27" customHeight="1" x14ac:dyDescent="0.25">
      <c r="A256" s="82"/>
      <c r="B256" s="81" t="s">
        <v>35</v>
      </c>
      <c r="C256" s="81" t="s">
        <v>36</v>
      </c>
      <c r="D256" s="83"/>
      <c r="E256" s="99">
        <v>216</v>
      </c>
      <c r="F256" s="99">
        <f t="shared" si="10"/>
        <v>28.668126617559224</v>
      </c>
      <c r="G256" s="99">
        <v>301.38</v>
      </c>
      <c r="H256" s="99">
        <f t="shared" si="11"/>
        <v>40</v>
      </c>
      <c r="I256" s="79">
        <f t="shared" si="9"/>
        <v>0</v>
      </c>
      <c r="J256" s="118">
        <v>40</v>
      </c>
      <c r="K256" s="99"/>
      <c r="L256" s="99"/>
      <c r="M256" s="99"/>
      <c r="N256" s="99"/>
    </row>
    <row r="257" spans="1:14" ht="27" customHeight="1" x14ac:dyDescent="0.25">
      <c r="A257" s="84"/>
      <c r="B257" s="84" t="s">
        <v>55</v>
      </c>
      <c r="C257" s="84" t="s">
        <v>56</v>
      </c>
      <c r="D257" s="85">
        <v>53060</v>
      </c>
      <c r="E257" s="79">
        <v>216</v>
      </c>
      <c r="F257" s="79">
        <f t="shared" si="10"/>
        <v>28.668126617559224</v>
      </c>
      <c r="G257" s="79">
        <v>301.38</v>
      </c>
      <c r="H257" s="79">
        <f t="shared" si="11"/>
        <v>40</v>
      </c>
      <c r="I257" s="79">
        <f t="shared" si="9"/>
        <v>0</v>
      </c>
      <c r="J257" s="119">
        <v>40</v>
      </c>
      <c r="K257" s="79"/>
      <c r="L257" s="79"/>
      <c r="M257" s="79"/>
      <c r="N257" s="79"/>
    </row>
    <row r="258" spans="1:14" s="102" customFormat="1" ht="27" customHeight="1" x14ac:dyDescent="0.25">
      <c r="A258" s="81" t="s">
        <v>336</v>
      </c>
      <c r="B258" s="81" t="s">
        <v>3</v>
      </c>
      <c r="C258" s="81" t="s">
        <v>337</v>
      </c>
      <c r="D258" s="98"/>
      <c r="E258" s="99">
        <v>0</v>
      </c>
      <c r="F258" s="99">
        <f t="shared" si="10"/>
        <v>0</v>
      </c>
      <c r="G258" s="99">
        <v>0</v>
      </c>
      <c r="H258" s="99">
        <f t="shared" si="11"/>
        <v>0</v>
      </c>
      <c r="I258" s="79">
        <f t="shared" si="9"/>
        <v>16000</v>
      </c>
      <c r="J258" s="118">
        <v>16000</v>
      </c>
      <c r="K258" s="99"/>
      <c r="L258" s="99"/>
      <c r="M258" s="99"/>
      <c r="N258" s="99"/>
    </row>
    <row r="259" spans="1:14" s="102" customFormat="1" ht="27" customHeight="1" x14ac:dyDescent="0.25">
      <c r="A259" s="81"/>
      <c r="B259" s="81">
        <v>3</v>
      </c>
      <c r="C259" s="81" t="s">
        <v>159</v>
      </c>
      <c r="D259" s="98"/>
      <c r="E259" s="99">
        <v>0</v>
      </c>
      <c r="F259" s="99">
        <f t="shared" si="10"/>
        <v>0</v>
      </c>
      <c r="G259" s="99">
        <v>0</v>
      </c>
      <c r="H259" s="99">
        <f t="shared" si="11"/>
        <v>0</v>
      </c>
      <c r="I259" s="79">
        <f t="shared" si="9"/>
        <v>16000</v>
      </c>
      <c r="J259" s="118">
        <v>16000</v>
      </c>
      <c r="K259" s="99"/>
      <c r="L259" s="99"/>
      <c r="M259" s="99"/>
      <c r="N259" s="99"/>
    </row>
    <row r="260" spans="1:14" s="102" customFormat="1" ht="27" customHeight="1" x14ac:dyDescent="0.25">
      <c r="A260" s="81"/>
      <c r="B260" s="81">
        <v>32</v>
      </c>
      <c r="C260" s="81" t="s">
        <v>158</v>
      </c>
      <c r="D260" s="98"/>
      <c r="E260" s="99">
        <v>0</v>
      </c>
      <c r="F260" s="99">
        <f t="shared" si="10"/>
        <v>0</v>
      </c>
      <c r="G260" s="99">
        <v>0</v>
      </c>
      <c r="H260" s="99">
        <f t="shared" si="11"/>
        <v>0</v>
      </c>
      <c r="I260" s="79">
        <f t="shared" si="9"/>
        <v>16000</v>
      </c>
      <c r="J260" s="118">
        <v>16000</v>
      </c>
      <c r="K260" s="99"/>
      <c r="L260" s="99"/>
      <c r="M260" s="99"/>
      <c r="N260" s="99"/>
    </row>
    <row r="261" spans="1:14" s="102" customFormat="1" ht="27" customHeight="1" x14ac:dyDescent="0.25">
      <c r="A261" s="81"/>
      <c r="B261" s="81">
        <v>322</v>
      </c>
      <c r="C261" s="81" t="s">
        <v>266</v>
      </c>
      <c r="D261" s="98"/>
      <c r="E261" s="99">
        <v>0</v>
      </c>
      <c r="F261" s="99">
        <f t="shared" si="10"/>
        <v>0</v>
      </c>
      <c r="G261" s="99">
        <v>0</v>
      </c>
      <c r="H261" s="99">
        <f t="shared" si="11"/>
        <v>0</v>
      </c>
      <c r="I261" s="79">
        <f t="shared" ref="I261:I313" si="12">SUM(J261-H261)</f>
        <v>16000</v>
      </c>
      <c r="J261" s="118">
        <v>16000</v>
      </c>
      <c r="K261" s="99"/>
      <c r="L261" s="99"/>
      <c r="M261" s="99"/>
      <c r="N261" s="99"/>
    </row>
    <row r="262" spans="1:14" ht="27" customHeight="1" x14ac:dyDescent="0.25">
      <c r="A262" s="84"/>
      <c r="B262" s="84">
        <v>3222</v>
      </c>
      <c r="C262" s="84" t="s">
        <v>56</v>
      </c>
      <c r="D262" s="85">
        <v>53082</v>
      </c>
      <c r="E262" s="79">
        <v>0</v>
      </c>
      <c r="F262" s="79">
        <f t="shared" si="10"/>
        <v>0</v>
      </c>
      <c r="G262" s="79">
        <v>0</v>
      </c>
      <c r="H262" s="79">
        <f t="shared" si="11"/>
        <v>0</v>
      </c>
      <c r="I262" s="79">
        <f t="shared" si="12"/>
        <v>16000</v>
      </c>
      <c r="J262" s="119">
        <v>16000</v>
      </c>
      <c r="K262" s="79"/>
      <c r="L262" s="79"/>
      <c r="M262" s="79"/>
      <c r="N262" s="79"/>
    </row>
    <row r="263" spans="1:14" s="102" customFormat="1" ht="27" customHeight="1" x14ac:dyDescent="0.25">
      <c r="A263" s="81" t="s">
        <v>338</v>
      </c>
      <c r="B263" s="81" t="s">
        <v>3</v>
      </c>
      <c r="C263" s="81" t="s">
        <v>339</v>
      </c>
      <c r="D263" s="98"/>
      <c r="E263" s="99">
        <v>0</v>
      </c>
      <c r="F263" s="99">
        <f t="shared" si="10"/>
        <v>0</v>
      </c>
      <c r="G263" s="99">
        <v>0</v>
      </c>
      <c r="H263" s="99">
        <f t="shared" si="11"/>
        <v>0</v>
      </c>
      <c r="I263" s="79">
        <f t="shared" si="12"/>
        <v>120.42</v>
      </c>
      <c r="J263" s="118">
        <v>120.42</v>
      </c>
      <c r="K263" s="99"/>
      <c r="L263" s="99"/>
      <c r="M263" s="99"/>
      <c r="N263" s="99"/>
    </row>
    <row r="264" spans="1:14" s="102" customFormat="1" ht="27" customHeight="1" x14ac:dyDescent="0.25">
      <c r="A264" s="81"/>
      <c r="B264" s="81">
        <v>3</v>
      </c>
      <c r="C264" s="81" t="s">
        <v>159</v>
      </c>
      <c r="D264" s="98"/>
      <c r="E264" s="99">
        <v>0</v>
      </c>
      <c r="F264" s="99">
        <f t="shared" si="10"/>
        <v>0</v>
      </c>
      <c r="G264" s="99">
        <v>0</v>
      </c>
      <c r="H264" s="99">
        <f t="shared" si="11"/>
        <v>0</v>
      </c>
      <c r="I264" s="79">
        <f t="shared" si="12"/>
        <v>120.42</v>
      </c>
      <c r="J264" s="118">
        <v>120.42</v>
      </c>
      <c r="K264" s="99"/>
      <c r="L264" s="99"/>
      <c r="M264" s="99"/>
      <c r="N264" s="99"/>
    </row>
    <row r="265" spans="1:14" s="102" customFormat="1" ht="27" customHeight="1" x14ac:dyDescent="0.25">
      <c r="A265" s="81"/>
      <c r="B265" s="81">
        <v>38</v>
      </c>
      <c r="C265" s="81" t="s">
        <v>341</v>
      </c>
      <c r="D265" s="98"/>
      <c r="E265" s="99">
        <v>0</v>
      </c>
      <c r="F265" s="99">
        <f t="shared" si="10"/>
        <v>0</v>
      </c>
      <c r="G265" s="99">
        <v>0</v>
      </c>
      <c r="H265" s="99">
        <f t="shared" si="11"/>
        <v>0</v>
      </c>
      <c r="I265" s="79">
        <f t="shared" si="12"/>
        <v>120.42</v>
      </c>
      <c r="J265" s="118">
        <v>120.42</v>
      </c>
      <c r="K265" s="99"/>
      <c r="L265" s="99"/>
      <c r="M265" s="99"/>
      <c r="N265" s="99"/>
    </row>
    <row r="266" spans="1:14" s="102" customFormat="1" ht="27" customHeight="1" x14ac:dyDescent="0.25">
      <c r="A266" s="81"/>
      <c r="B266" s="81">
        <v>381</v>
      </c>
      <c r="C266" s="81" t="s">
        <v>342</v>
      </c>
      <c r="D266" s="98"/>
      <c r="E266" s="99">
        <v>0</v>
      </c>
      <c r="F266" s="99">
        <f t="shared" si="10"/>
        <v>0</v>
      </c>
      <c r="G266" s="99">
        <v>0</v>
      </c>
      <c r="H266" s="99">
        <f t="shared" si="11"/>
        <v>0</v>
      </c>
      <c r="I266" s="79">
        <f t="shared" si="12"/>
        <v>120.42</v>
      </c>
      <c r="J266" s="118">
        <v>120.42</v>
      </c>
      <c r="K266" s="99"/>
      <c r="L266" s="99"/>
      <c r="M266" s="99"/>
      <c r="N266" s="99"/>
    </row>
    <row r="267" spans="1:14" ht="27" customHeight="1" x14ac:dyDescent="0.25">
      <c r="A267" s="84"/>
      <c r="B267" s="84">
        <v>3812</v>
      </c>
      <c r="C267" s="84" t="s">
        <v>340</v>
      </c>
      <c r="D267" s="85">
        <v>53102</v>
      </c>
      <c r="E267" s="79">
        <v>0</v>
      </c>
      <c r="F267" s="79">
        <f t="shared" si="10"/>
        <v>0</v>
      </c>
      <c r="G267" s="79">
        <v>0</v>
      </c>
      <c r="H267" s="79">
        <f t="shared" si="11"/>
        <v>0</v>
      </c>
      <c r="I267" s="79">
        <f t="shared" si="12"/>
        <v>120.42</v>
      </c>
      <c r="J267" s="119">
        <v>120.42</v>
      </c>
      <c r="K267" s="79"/>
      <c r="L267" s="79"/>
      <c r="M267" s="79"/>
      <c r="N267" s="79"/>
    </row>
    <row r="268" spans="1:14" s="122" customFormat="1" ht="27" customHeight="1" x14ac:dyDescent="0.25">
      <c r="A268" s="120">
        <v>2401</v>
      </c>
      <c r="B268" s="120" t="s">
        <v>2</v>
      </c>
      <c r="C268" s="120" t="s">
        <v>287</v>
      </c>
      <c r="D268" s="121"/>
      <c r="E268" s="118">
        <v>41905.64</v>
      </c>
      <c r="F268" s="118">
        <f t="shared" si="10"/>
        <v>5561.8342292122898</v>
      </c>
      <c r="G268" s="118">
        <v>0</v>
      </c>
      <c r="H268" s="118">
        <f t="shared" si="11"/>
        <v>0</v>
      </c>
      <c r="I268" s="119">
        <f t="shared" si="12"/>
        <v>1328.75</v>
      </c>
      <c r="J268" s="118">
        <f>SUM(J269,J274)</f>
        <v>1328.75</v>
      </c>
      <c r="K268" s="118">
        <v>0</v>
      </c>
      <c r="L268" s="119">
        <f>K268/7.5345</f>
        <v>0</v>
      </c>
      <c r="M268" s="118">
        <v>0</v>
      </c>
      <c r="N268" s="119">
        <f>M268/7.5345</f>
        <v>0</v>
      </c>
    </row>
    <row r="269" spans="1:14" s="102" customFormat="1" ht="27" customHeight="1" x14ac:dyDescent="0.25">
      <c r="A269" s="81" t="s">
        <v>288</v>
      </c>
      <c r="B269" s="81" t="s">
        <v>3</v>
      </c>
      <c r="C269" s="81" t="s">
        <v>344</v>
      </c>
      <c r="D269" s="98"/>
      <c r="E269" s="99">
        <v>0</v>
      </c>
      <c r="F269" s="99">
        <f t="shared" si="10"/>
        <v>0</v>
      </c>
      <c r="G269" s="99">
        <v>0</v>
      </c>
      <c r="H269" s="99">
        <f t="shared" si="11"/>
        <v>0</v>
      </c>
      <c r="I269" s="79">
        <f t="shared" si="12"/>
        <v>328.75</v>
      </c>
      <c r="J269" s="118">
        <v>328.75</v>
      </c>
      <c r="K269" s="99">
        <v>0</v>
      </c>
      <c r="L269" s="79">
        <v>0</v>
      </c>
      <c r="M269" s="99">
        <v>0</v>
      </c>
      <c r="N269" s="79">
        <v>0</v>
      </c>
    </row>
    <row r="270" spans="1:14" s="102" customFormat="1" ht="27" customHeight="1" x14ac:dyDescent="0.25">
      <c r="A270" s="81"/>
      <c r="B270" s="81">
        <v>3</v>
      </c>
      <c r="C270" s="81" t="s">
        <v>159</v>
      </c>
      <c r="D270" s="98"/>
      <c r="E270" s="99">
        <v>0</v>
      </c>
      <c r="F270" s="99">
        <f t="shared" si="10"/>
        <v>0</v>
      </c>
      <c r="G270" s="99">
        <v>0</v>
      </c>
      <c r="H270" s="99">
        <f t="shared" si="11"/>
        <v>0</v>
      </c>
      <c r="I270" s="79">
        <f t="shared" si="12"/>
        <v>328.75</v>
      </c>
      <c r="J270" s="118">
        <v>328.75</v>
      </c>
      <c r="K270" s="99">
        <v>0</v>
      </c>
      <c r="L270" s="79">
        <f>K270/7.5345</f>
        <v>0</v>
      </c>
      <c r="M270" s="99">
        <v>0</v>
      </c>
      <c r="N270" s="79">
        <f>M270/7.5345</f>
        <v>0</v>
      </c>
    </row>
    <row r="271" spans="1:14" s="102" customFormat="1" ht="27" customHeight="1" x14ac:dyDescent="0.25">
      <c r="A271" s="81"/>
      <c r="B271" s="81">
        <v>32</v>
      </c>
      <c r="C271" s="81" t="s">
        <v>289</v>
      </c>
      <c r="D271" s="98"/>
      <c r="E271" s="99">
        <v>0</v>
      </c>
      <c r="F271" s="99">
        <f t="shared" si="10"/>
        <v>0</v>
      </c>
      <c r="G271" s="99">
        <v>0</v>
      </c>
      <c r="H271" s="99">
        <f t="shared" si="11"/>
        <v>0</v>
      </c>
      <c r="I271" s="79">
        <f t="shared" si="12"/>
        <v>328.75</v>
      </c>
      <c r="J271" s="118">
        <v>328.75</v>
      </c>
      <c r="K271" s="99"/>
      <c r="L271" s="79"/>
      <c r="M271" s="99"/>
      <c r="N271" s="79"/>
    </row>
    <row r="272" spans="1:14" s="102" customFormat="1" ht="27" customHeight="1" x14ac:dyDescent="0.25">
      <c r="A272" s="81"/>
      <c r="B272" s="81">
        <v>323</v>
      </c>
      <c r="C272" s="81" t="s">
        <v>15</v>
      </c>
      <c r="D272" s="98"/>
      <c r="E272" s="99">
        <v>0</v>
      </c>
      <c r="F272" s="99">
        <f t="shared" si="10"/>
        <v>0</v>
      </c>
      <c r="G272" s="99">
        <v>0</v>
      </c>
      <c r="H272" s="99">
        <f t="shared" si="11"/>
        <v>0</v>
      </c>
      <c r="I272" s="79">
        <f t="shared" si="12"/>
        <v>328.75</v>
      </c>
      <c r="J272" s="118">
        <v>328.75</v>
      </c>
      <c r="K272" s="99"/>
      <c r="L272" s="79"/>
      <c r="M272" s="99"/>
      <c r="N272" s="79"/>
    </row>
    <row r="273" spans="1:14" ht="27" customHeight="1" x14ac:dyDescent="0.25">
      <c r="A273" s="84"/>
      <c r="B273" s="84">
        <v>3232</v>
      </c>
      <c r="C273" s="84" t="s">
        <v>23</v>
      </c>
      <c r="D273" s="85">
        <v>48005</v>
      </c>
      <c r="E273" s="79">
        <v>0</v>
      </c>
      <c r="F273" s="79">
        <f t="shared" si="10"/>
        <v>0</v>
      </c>
      <c r="G273" s="79">
        <v>0</v>
      </c>
      <c r="H273" s="79">
        <f t="shared" si="11"/>
        <v>0</v>
      </c>
      <c r="I273" s="79">
        <f t="shared" si="12"/>
        <v>328.75</v>
      </c>
      <c r="J273" s="119">
        <v>328.75</v>
      </c>
      <c r="K273" s="79"/>
      <c r="L273" s="79"/>
      <c r="M273" s="79"/>
      <c r="N273" s="79"/>
    </row>
    <row r="274" spans="1:14" s="102" customFormat="1" ht="27" customHeight="1" x14ac:dyDescent="0.25">
      <c r="A274" s="81" t="s">
        <v>343</v>
      </c>
      <c r="B274" s="81" t="s">
        <v>3</v>
      </c>
      <c r="C274" s="81" t="s">
        <v>345</v>
      </c>
      <c r="D274" s="98"/>
      <c r="E274" s="99">
        <v>41905.64</v>
      </c>
      <c r="F274" s="79">
        <f t="shared" si="10"/>
        <v>5561.8342292122898</v>
      </c>
      <c r="G274" s="99">
        <v>0</v>
      </c>
      <c r="H274" s="99">
        <v>0</v>
      </c>
      <c r="I274" s="79">
        <f t="shared" si="12"/>
        <v>1000</v>
      </c>
      <c r="J274" s="118">
        <v>1000</v>
      </c>
      <c r="K274" s="99"/>
      <c r="L274" s="99"/>
      <c r="M274" s="99"/>
      <c r="N274" s="99"/>
    </row>
    <row r="275" spans="1:14" s="102" customFormat="1" ht="27" customHeight="1" x14ac:dyDescent="0.25">
      <c r="A275" s="81"/>
      <c r="B275" s="81">
        <v>3</v>
      </c>
      <c r="C275" s="81" t="s">
        <v>159</v>
      </c>
      <c r="D275" s="98"/>
      <c r="E275" s="99">
        <v>41905.65</v>
      </c>
      <c r="F275" s="79">
        <f t="shared" si="10"/>
        <v>5561.8355564403746</v>
      </c>
      <c r="G275" s="99">
        <v>0</v>
      </c>
      <c r="H275" s="99">
        <f>G275/7.5345</f>
        <v>0</v>
      </c>
      <c r="I275" s="79">
        <f t="shared" si="12"/>
        <v>1000</v>
      </c>
      <c r="J275" s="118">
        <v>1000</v>
      </c>
      <c r="K275" s="99">
        <v>0</v>
      </c>
      <c r="L275" s="79">
        <f>K275/7.5345</f>
        <v>0</v>
      </c>
      <c r="M275" s="99">
        <v>0</v>
      </c>
      <c r="N275" s="79">
        <f>M275/7.5345</f>
        <v>0</v>
      </c>
    </row>
    <row r="276" spans="1:14" s="102" customFormat="1" ht="27" customHeight="1" x14ac:dyDescent="0.25">
      <c r="A276" s="81"/>
      <c r="B276" s="81">
        <v>32</v>
      </c>
      <c r="C276" s="81" t="s">
        <v>289</v>
      </c>
      <c r="D276" s="98"/>
      <c r="E276" s="99">
        <v>41905.660000000003</v>
      </c>
      <c r="F276" s="79">
        <f t="shared" si="10"/>
        <v>5561.8368836684585</v>
      </c>
      <c r="G276" s="99">
        <v>0</v>
      </c>
      <c r="H276" s="99">
        <f>G276/7.5345</f>
        <v>0</v>
      </c>
      <c r="I276" s="79">
        <f t="shared" si="12"/>
        <v>1000</v>
      </c>
      <c r="J276" s="118">
        <v>1000</v>
      </c>
      <c r="K276" s="99"/>
      <c r="L276" s="79"/>
      <c r="M276" s="99"/>
      <c r="N276" s="79"/>
    </row>
    <row r="277" spans="1:14" s="102" customFormat="1" ht="27" customHeight="1" x14ac:dyDescent="0.25">
      <c r="A277" s="81"/>
      <c r="B277" s="81">
        <v>323</v>
      </c>
      <c r="C277" s="81" t="s">
        <v>15</v>
      </c>
      <c r="D277" s="98"/>
      <c r="E277" s="99">
        <v>41905.67</v>
      </c>
      <c r="F277" s="79">
        <f t="shared" si="10"/>
        <v>5561.8382108965425</v>
      </c>
      <c r="G277" s="99">
        <v>0</v>
      </c>
      <c r="H277" s="99">
        <f>G277/7.5345</f>
        <v>0</v>
      </c>
      <c r="I277" s="79">
        <f t="shared" si="12"/>
        <v>1000</v>
      </c>
      <c r="J277" s="118">
        <v>1000</v>
      </c>
      <c r="K277" s="99"/>
      <c r="L277" s="79"/>
      <c r="M277" s="99"/>
      <c r="N277" s="79"/>
    </row>
    <row r="278" spans="1:14" ht="27" customHeight="1" x14ac:dyDescent="0.25">
      <c r="A278" s="84"/>
      <c r="B278" s="84">
        <v>3232</v>
      </c>
      <c r="C278" s="84" t="s">
        <v>23</v>
      </c>
      <c r="D278" s="85">
        <v>11001</v>
      </c>
      <c r="E278" s="79">
        <v>41905.68</v>
      </c>
      <c r="F278" s="79">
        <f t="shared" si="10"/>
        <v>5561.8395381246264</v>
      </c>
      <c r="G278" s="79">
        <v>0</v>
      </c>
      <c r="H278" s="79">
        <f>G278/7.5345</f>
        <v>0</v>
      </c>
      <c r="I278" s="79">
        <f t="shared" si="12"/>
        <v>1000</v>
      </c>
      <c r="J278" s="119">
        <v>1000</v>
      </c>
      <c r="K278" s="79"/>
      <c r="L278" s="79"/>
      <c r="M278" s="79"/>
      <c r="N278" s="79"/>
    </row>
    <row r="279" spans="1:14" ht="27" customHeight="1" x14ac:dyDescent="0.25">
      <c r="A279" s="116">
        <v>2405</v>
      </c>
      <c r="B279" s="117" t="s">
        <v>2</v>
      </c>
      <c r="C279" s="116" t="s">
        <v>258</v>
      </c>
      <c r="D279" s="117"/>
      <c r="E279" s="118">
        <v>4800</v>
      </c>
      <c r="F279" s="118">
        <f t="shared" si="10"/>
        <v>637.06948039020506</v>
      </c>
      <c r="G279" s="118">
        <f>SUM(G280,G285)</f>
        <v>3164.49</v>
      </c>
      <c r="H279" s="118">
        <f t="shared" si="11"/>
        <v>419.99999999999994</v>
      </c>
      <c r="I279" s="119">
        <f t="shared" si="12"/>
        <v>468.59</v>
      </c>
      <c r="J279" s="118">
        <f>SUM(J280,J285,J292)</f>
        <v>888.58999999999992</v>
      </c>
      <c r="K279" s="118">
        <v>1506.9</v>
      </c>
      <c r="L279" s="119">
        <f>K279/7.5345</f>
        <v>200</v>
      </c>
      <c r="M279" s="118">
        <v>1506.9</v>
      </c>
      <c r="N279" s="119">
        <f>M279/7.5345</f>
        <v>200</v>
      </c>
    </row>
    <row r="280" spans="1:14" ht="27" customHeight="1" x14ac:dyDescent="0.25">
      <c r="A280" s="81" t="s">
        <v>260</v>
      </c>
      <c r="B280" s="82" t="s">
        <v>3</v>
      </c>
      <c r="C280" s="81" t="s">
        <v>261</v>
      </c>
      <c r="D280" s="83"/>
      <c r="E280" s="99">
        <v>250</v>
      </c>
      <c r="F280" s="99">
        <f t="shared" si="10"/>
        <v>33.180702103656515</v>
      </c>
      <c r="G280" s="99">
        <v>0</v>
      </c>
      <c r="H280" s="99">
        <f t="shared" si="11"/>
        <v>0</v>
      </c>
      <c r="I280" s="79">
        <f t="shared" si="12"/>
        <v>0</v>
      </c>
      <c r="J280" s="118">
        <v>0</v>
      </c>
      <c r="K280" s="99">
        <v>0</v>
      </c>
      <c r="L280" s="79">
        <v>0</v>
      </c>
      <c r="M280" s="99">
        <v>0</v>
      </c>
      <c r="N280" s="79">
        <v>0</v>
      </c>
    </row>
    <row r="281" spans="1:14" ht="27" customHeight="1" x14ac:dyDescent="0.25">
      <c r="A281" s="82"/>
      <c r="B281" s="81">
        <v>4</v>
      </c>
      <c r="C281" s="81" t="s">
        <v>163</v>
      </c>
      <c r="D281" s="83"/>
      <c r="E281" s="99">
        <v>250</v>
      </c>
      <c r="F281" s="99">
        <f t="shared" si="10"/>
        <v>33.180702103656515</v>
      </c>
      <c r="G281" s="99">
        <v>0</v>
      </c>
      <c r="H281" s="99">
        <f t="shared" si="11"/>
        <v>0</v>
      </c>
      <c r="I281" s="79">
        <f t="shared" si="12"/>
        <v>0</v>
      </c>
      <c r="J281" s="118">
        <v>0</v>
      </c>
      <c r="K281" s="99"/>
      <c r="L281" s="79"/>
      <c r="M281" s="99"/>
      <c r="N281" s="79"/>
    </row>
    <row r="282" spans="1:14" ht="27" customHeight="1" x14ac:dyDescent="0.25">
      <c r="A282" s="82"/>
      <c r="B282" s="81">
        <v>42</v>
      </c>
      <c r="C282" s="81" t="s">
        <v>162</v>
      </c>
      <c r="D282" s="83"/>
      <c r="E282" s="99">
        <v>250</v>
      </c>
      <c r="F282" s="99">
        <f t="shared" si="10"/>
        <v>33.180702103656515</v>
      </c>
      <c r="G282" s="99">
        <v>0</v>
      </c>
      <c r="H282" s="99">
        <f t="shared" si="11"/>
        <v>0</v>
      </c>
      <c r="I282" s="79">
        <f t="shared" si="12"/>
        <v>0</v>
      </c>
      <c r="J282" s="118">
        <v>0</v>
      </c>
      <c r="K282" s="99">
        <v>0</v>
      </c>
      <c r="L282" s="79">
        <f>K282/7.5345</f>
        <v>0</v>
      </c>
      <c r="M282" s="99">
        <v>0</v>
      </c>
      <c r="N282" s="79">
        <f>M282/7.5345</f>
        <v>0</v>
      </c>
    </row>
    <row r="283" spans="1:14" ht="27" customHeight="1" x14ac:dyDescent="0.25">
      <c r="A283" s="82"/>
      <c r="B283" s="81">
        <v>422</v>
      </c>
      <c r="C283" s="81" t="s">
        <v>259</v>
      </c>
      <c r="D283" s="83"/>
      <c r="E283" s="99">
        <v>250</v>
      </c>
      <c r="F283" s="99">
        <f t="shared" si="10"/>
        <v>33.180702103656515</v>
      </c>
      <c r="G283" s="99">
        <v>0</v>
      </c>
      <c r="H283" s="99">
        <f t="shared" si="11"/>
        <v>0</v>
      </c>
      <c r="I283" s="79">
        <f t="shared" si="12"/>
        <v>0</v>
      </c>
      <c r="J283" s="118">
        <v>0</v>
      </c>
      <c r="K283" s="99"/>
      <c r="L283" s="79"/>
      <c r="M283" s="99"/>
      <c r="N283" s="79"/>
    </row>
    <row r="284" spans="1:14" ht="27" customHeight="1" x14ac:dyDescent="0.25">
      <c r="A284" s="84"/>
      <c r="B284" s="84">
        <v>4221</v>
      </c>
      <c r="C284" s="84" t="s">
        <v>25</v>
      </c>
      <c r="D284" s="85">
        <v>62300</v>
      </c>
      <c r="E284" s="79">
        <v>250</v>
      </c>
      <c r="F284" s="79">
        <f t="shared" si="10"/>
        <v>33.180702103656515</v>
      </c>
      <c r="G284" s="79">
        <v>0</v>
      </c>
      <c r="H284" s="79">
        <f t="shared" si="11"/>
        <v>0</v>
      </c>
      <c r="I284" s="79">
        <f t="shared" si="12"/>
        <v>0</v>
      </c>
      <c r="J284" s="119">
        <v>0</v>
      </c>
      <c r="K284" s="79"/>
      <c r="L284" s="79"/>
      <c r="M284" s="79"/>
      <c r="N284" s="79"/>
    </row>
    <row r="285" spans="1:14" ht="27" customHeight="1" x14ac:dyDescent="0.25">
      <c r="A285" s="81" t="s">
        <v>262</v>
      </c>
      <c r="B285" s="82" t="s">
        <v>3</v>
      </c>
      <c r="C285" s="81" t="s">
        <v>263</v>
      </c>
      <c r="D285" s="83"/>
      <c r="E285" s="99">
        <v>4550</v>
      </c>
      <c r="F285" s="99">
        <f t="shared" si="10"/>
        <v>603.88877828654847</v>
      </c>
      <c r="G285" s="99">
        <f>SUM(G286)</f>
        <v>3164.49</v>
      </c>
      <c r="H285" s="99">
        <f t="shared" si="11"/>
        <v>419.99999999999994</v>
      </c>
      <c r="I285" s="79">
        <f t="shared" si="12"/>
        <v>5.6843418860808015E-14</v>
      </c>
      <c r="J285" s="118">
        <v>420</v>
      </c>
      <c r="K285" s="99">
        <v>1506.9</v>
      </c>
      <c r="L285" s="79">
        <f>K285/7.5345</f>
        <v>200</v>
      </c>
      <c r="M285" s="99">
        <v>1506.9</v>
      </c>
      <c r="N285" s="79">
        <f>M285/7.5345</f>
        <v>200</v>
      </c>
    </row>
    <row r="286" spans="1:14" ht="27" customHeight="1" x14ac:dyDescent="0.25">
      <c r="A286" s="82"/>
      <c r="B286" s="81">
        <v>4</v>
      </c>
      <c r="C286" s="81" t="s">
        <v>163</v>
      </c>
      <c r="D286" s="83"/>
      <c r="E286" s="99">
        <v>4550</v>
      </c>
      <c r="F286" s="99">
        <f t="shared" si="10"/>
        <v>603.88877828654847</v>
      </c>
      <c r="G286" s="99">
        <f>SUM(G287)</f>
        <v>3164.49</v>
      </c>
      <c r="H286" s="99">
        <f t="shared" si="11"/>
        <v>419.99999999999994</v>
      </c>
      <c r="I286" s="79">
        <f t="shared" si="12"/>
        <v>5.6843418860808015E-14</v>
      </c>
      <c r="J286" s="118">
        <v>420</v>
      </c>
      <c r="K286" s="99"/>
      <c r="L286" s="79"/>
      <c r="M286" s="99"/>
      <c r="N286" s="79"/>
    </row>
    <row r="287" spans="1:14" ht="27" customHeight="1" x14ac:dyDescent="0.25">
      <c r="A287" s="82"/>
      <c r="B287" s="81">
        <v>42</v>
      </c>
      <c r="C287" s="81" t="s">
        <v>162</v>
      </c>
      <c r="D287" s="83"/>
      <c r="E287" s="99">
        <v>4550</v>
      </c>
      <c r="F287" s="99">
        <f t="shared" si="10"/>
        <v>603.88877828654847</v>
      </c>
      <c r="G287" s="99">
        <f>SUM(G288)</f>
        <v>3164.49</v>
      </c>
      <c r="H287" s="99">
        <f t="shared" si="11"/>
        <v>419.99999999999994</v>
      </c>
      <c r="I287" s="79">
        <f t="shared" si="12"/>
        <v>5.6843418860808015E-14</v>
      </c>
      <c r="J287" s="118">
        <v>420</v>
      </c>
      <c r="K287" s="99">
        <v>1506.9</v>
      </c>
      <c r="L287" s="79">
        <f>K287/7.5345</f>
        <v>200</v>
      </c>
      <c r="M287" s="99">
        <v>1506.9</v>
      </c>
      <c r="N287" s="79">
        <f>M287/7.5345</f>
        <v>200</v>
      </c>
    </row>
    <row r="288" spans="1:14" ht="27" customHeight="1" x14ac:dyDescent="0.25">
      <c r="A288" s="82"/>
      <c r="B288" s="81" t="s">
        <v>58</v>
      </c>
      <c r="C288" s="81" t="s">
        <v>59</v>
      </c>
      <c r="D288" s="83"/>
      <c r="E288" s="99">
        <v>4550</v>
      </c>
      <c r="F288" s="99">
        <f t="shared" si="10"/>
        <v>603.88877828654847</v>
      </c>
      <c r="G288" s="99">
        <f>SUM(G289:G290)</f>
        <v>3164.49</v>
      </c>
      <c r="H288" s="99">
        <f t="shared" si="11"/>
        <v>419.99999999999994</v>
      </c>
      <c r="I288" s="79">
        <f t="shared" si="12"/>
        <v>5.6843418860808015E-14</v>
      </c>
      <c r="J288" s="118">
        <v>420</v>
      </c>
      <c r="K288" s="99"/>
      <c r="L288" s="79"/>
      <c r="M288" s="99"/>
      <c r="N288" s="79"/>
    </row>
    <row r="289" spans="1:14" ht="27" customHeight="1" x14ac:dyDescent="0.25">
      <c r="A289" s="101"/>
      <c r="B289" s="84">
        <v>4241</v>
      </c>
      <c r="C289" s="84" t="s">
        <v>61</v>
      </c>
      <c r="D289" s="85">
        <v>11001</v>
      </c>
      <c r="E289" s="79">
        <v>3000</v>
      </c>
      <c r="F289" s="79">
        <f t="shared" si="10"/>
        <v>398.16842524387812</v>
      </c>
      <c r="G289" s="79">
        <v>1657.59</v>
      </c>
      <c r="H289" s="79">
        <f t="shared" si="11"/>
        <v>219.99999999999997</v>
      </c>
      <c r="I289" s="79">
        <f t="shared" si="12"/>
        <v>2.8421709430404007E-14</v>
      </c>
      <c r="J289" s="119">
        <v>220</v>
      </c>
      <c r="K289" s="79"/>
      <c r="L289" s="79"/>
      <c r="M289" s="79"/>
      <c r="N289" s="79"/>
    </row>
    <row r="290" spans="1:14" ht="27" customHeight="1" x14ac:dyDescent="0.25">
      <c r="A290" s="84"/>
      <c r="B290" s="84" t="s">
        <v>60</v>
      </c>
      <c r="C290" s="84" t="s">
        <v>61</v>
      </c>
      <c r="D290" s="85">
        <v>53082</v>
      </c>
      <c r="E290" s="79">
        <v>1500</v>
      </c>
      <c r="F290" s="79">
        <f t="shared" si="10"/>
        <v>199.08421262193906</v>
      </c>
      <c r="G290" s="79">
        <v>1506.9</v>
      </c>
      <c r="H290" s="79">
        <f t="shared" si="11"/>
        <v>200</v>
      </c>
      <c r="I290" s="79">
        <f t="shared" si="12"/>
        <v>0</v>
      </c>
      <c r="J290" s="119">
        <v>200</v>
      </c>
      <c r="K290" s="79"/>
      <c r="L290" s="79"/>
      <c r="M290" s="79"/>
      <c r="N290" s="79"/>
    </row>
    <row r="291" spans="1:14" ht="27" customHeight="1" x14ac:dyDescent="0.25">
      <c r="A291" s="84"/>
      <c r="B291" s="84">
        <v>4241</v>
      </c>
      <c r="C291" s="84" t="s">
        <v>61</v>
      </c>
      <c r="D291" s="85">
        <v>62300</v>
      </c>
      <c r="E291" s="79">
        <v>50</v>
      </c>
      <c r="F291" s="79">
        <f t="shared" si="10"/>
        <v>6.6361404207313024</v>
      </c>
      <c r="G291" s="79">
        <v>0</v>
      </c>
      <c r="H291" s="79">
        <f t="shared" si="11"/>
        <v>0</v>
      </c>
      <c r="I291" s="79">
        <f t="shared" si="12"/>
        <v>0</v>
      </c>
      <c r="J291" s="119">
        <v>0</v>
      </c>
      <c r="K291" s="79"/>
      <c r="L291" s="79"/>
      <c r="M291" s="79"/>
      <c r="N291" s="79"/>
    </row>
    <row r="292" spans="1:14" s="102" customFormat="1" ht="27" customHeight="1" x14ac:dyDescent="0.25">
      <c r="A292" s="81" t="s">
        <v>347</v>
      </c>
      <c r="B292" s="81" t="s">
        <v>3</v>
      </c>
      <c r="C292" s="81" t="s">
        <v>346</v>
      </c>
      <c r="D292" s="98"/>
      <c r="E292" s="99">
        <v>0</v>
      </c>
      <c r="F292" s="99">
        <f t="shared" si="10"/>
        <v>0</v>
      </c>
      <c r="G292" s="99">
        <v>0</v>
      </c>
      <c r="H292" s="99">
        <f t="shared" si="11"/>
        <v>0</v>
      </c>
      <c r="I292" s="79">
        <f t="shared" si="12"/>
        <v>468.59</v>
      </c>
      <c r="J292" s="118">
        <v>468.59</v>
      </c>
      <c r="K292" s="99"/>
      <c r="L292" s="99"/>
      <c r="M292" s="99"/>
      <c r="N292" s="99"/>
    </row>
    <row r="293" spans="1:14" s="102" customFormat="1" ht="27" customHeight="1" x14ac:dyDescent="0.25">
      <c r="A293" s="81"/>
      <c r="B293" s="81">
        <v>4</v>
      </c>
      <c r="C293" s="81" t="s">
        <v>163</v>
      </c>
      <c r="D293" s="98"/>
      <c r="E293" s="99">
        <v>0</v>
      </c>
      <c r="F293" s="99">
        <f t="shared" si="10"/>
        <v>0</v>
      </c>
      <c r="G293" s="99">
        <v>0</v>
      </c>
      <c r="H293" s="99">
        <f t="shared" si="11"/>
        <v>0</v>
      </c>
      <c r="I293" s="79">
        <f t="shared" si="12"/>
        <v>468.59</v>
      </c>
      <c r="J293" s="118">
        <v>468.59</v>
      </c>
      <c r="K293" s="99"/>
      <c r="L293" s="99"/>
      <c r="M293" s="99"/>
      <c r="N293" s="99"/>
    </row>
    <row r="294" spans="1:14" s="102" customFormat="1" ht="27" customHeight="1" x14ac:dyDescent="0.25">
      <c r="A294" s="81"/>
      <c r="B294" s="81">
        <v>42</v>
      </c>
      <c r="C294" s="81" t="s">
        <v>162</v>
      </c>
      <c r="D294" s="98"/>
      <c r="E294" s="99">
        <v>0</v>
      </c>
      <c r="F294" s="99">
        <f t="shared" si="10"/>
        <v>0</v>
      </c>
      <c r="G294" s="99">
        <v>0</v>
      </c>
      <c r="H294" s="99">
        <f t="shared" si="11"/>
        <v>0</v>
      </c>
      <c r="I294" s="79">
        <f t="shared" si="12"/>
        <v>468.59</v>
      </c>
      <c r="J294" s="118">
        <v>468.59</v>
      </c>
      <c r="K294" s="99"/>
      <c r="L294" s="99"/>
      <c r="M294" s="99"/>
      <c r="N294" s="99"/>
    </row>
    <row r="295" spans="1:14" s="102" customFormat="1" ht="27" customHeight="1" x14ac:dyDescent="0.25">
      <c r="A295" s="81"/>
      <c r="B295" s="81">
        <v>422</v>
      </c>
      <c r="C295" s="81" t="s">
        <v>259</v>
      </c>
      <c r="D295" s="98"/>
      <c r="E295" s="99">
        <v>0</v>
      </c>
      <c r="F295" s="99">
        <f t="shared" si="10"/>
        <v>0</v>
      </c>
      <c r="G295" s="99">
        <v>0</v>
      </c>
      <c r="H295" s="99">
        <f t="shared" si="11"/>
        <v>0</v>
      </c>
      <c r="I295" s="79">
        <f t="shared" si="12"/>
        <v>468.59</v>
      </c>
      <c r="J295" s="118">
        <v>468.59</v>
      </c>
      <c r="K295" s="99"/>
      <c r="L295" s="99"/>
      <c r="M295" s="99"/>
      <c r="N295" s="99"/>
    </row>
    <row r="296" spans="1:14" ht="27" customHeight="1" x14ac:dyDescent="0.25">
      <c r="A296" s="84"/>
      <c r="B296" s="84">
        <v>4227</v>
      </c>
      <c r="C296" s="84" t="s">
        <v>348</v>
      </c>
      <c r="D296" s="85">
        <v>52082</v>
      </c>
      <c r="E296" s="79">
        <v>0</v>
      </c>
      <c r="F296" s="79">
        <f t="shared" si="10"/>
        <v>0</v>
      </c>
      <c r="G296" s="79">
        <v>0</v>
      </c>
      <c r="H296" s="79">
        <f t="shared" si="11"/>
        <v>0</v>
      </c>
      <c r="I296" s="79">
        <f t="shared" si="12"/>
        <v>468.59</v>
      </c>
      <c r="J296" s="119">
        <v>468.59</v>
      </c>
      <c r="K296" s="79"/>
      <c r="L296" s="79"/>
      <c r="M296" s="79"/>
      <c r="N296" s="79"/>
    </row>
    <row r="297" spans="1:14" s="102" customFormat="1" ht="27" customHeight="1" x14ac:dyDescent="0.25">
      <c r="A297" s="116">
        <v>9211</v>
      </c>
      <c r="B297" s="117" t="s">
        <v>2</v>
      </c>
      <c r="C297" s="116" t="s">
        <v>295</v>
      </c>
      <c r="D297" s="117"/>
      <c r="E297" s="118">
        <v>24055.65</v>
      </c>
      <c r="F297" s="118">
        <f t="shared" si="10"/>
        <v>3192.7334262392992</v>
      </c>
      <c r="G297" s="118">
        <f>SUM(G298)</f>
        <v>31004.47</v>
      </c>
      <c r="H297" s="118">
        <f t="shared" si="11"/>
        <v>4115.0003318070212</v>
      </c>
      <c r="I297" s="119">
        <f t="shared" si="12"/>
        <v>-3.3180702121171635E-4</v>
      </c>
      <c r="J297" s="118">
        <v>4115</v>
      </c>
      <c r="K297" s="118">
        <v>0</v>
      </c>
      <c r="L297" s="118">
        <f>K297/7.5345</f>
        <v>0</v>
      </c>
      <c r="M297" s="118">
        <v>0</v>
      </c>
      <c r="N297" s="118">
        <f>M297/7.5345</f>
        <v>0</v>
      </c>
    </row>
    <row r="298" spans="1:14" s="102" customFormat="1" ht="27" customHeight="1" x14ac:dyDescent="0.25">
      <c r="A298" s="81" t="s">
        <v>296</v>
      </c>
      <c r="B298" s="82" t="s">
        <v>3</v>
      </c>
      <c r="C298" s="81" t="s">
        <v>297</v>
      </c>
      <c r="D298" s="83"/>
      <c r="E298" s="99">
        <v>24055.65</v>
      </c>
      <c r="F298" s="99">
        <f t="shared" si="10"/>
        <v>3192.7334262392992</v>
      </c>
      <c r="G298" s="99">
        <f>SUM(G299)</f>
        <v>31004.47</v>
      </c>
      <c r="H298" s="99">
        <f t="shared" si="11"/>
        <v>4115.0003318070212</v>
      </c>
      <c r="I298" s="79">
        <f t="shared" si="12"/>
        <v>-3.3180702121171635E-4</v>
      </c>
      <c r="J298" s="118">
        <v>4115</v>
      </c>
      <c r="K298" s="99"/>
      <c r="L298" s="99"/>
      <c r="M298" s="99"/>
      <c r="N298" s="99"/>
    </row>
    <row r="299" spans="1:14" s="102" customFormat="1" ht="27" customHeight="1" x14ac:dyDescent="0.25">
      <c r="A299" s="82"/>
      <c r="B299" s="81">
        <v>3</v>
      </c>
      <c r="C299" s="81" t="s">
        <v>159</v>
      </c>
      <c r="D299" s="83"/>
      <c r="E299" s="99">
        <v>24055.65</v>
      </c>
      <c r="F299" s="99">
        <f t="shared" si="10"/>
        <v>3192.7334262392992</v>
      </c>
      <c r="G299" s="99">
        <f>SUM(G300,G310)</f>
        <v>31004.47</v>
      </c>
      <c r="H299" s="99">
        <f t="shared" si="11"/>
        <v>4115.0003318070212</v>
      </c>
      <c r="I299" s="79">
        <f t="shared" si="12"/>
        <v>-3.3180702121171635E-4</v>
      </c>
      <c r="J299" s="118">
        <v>4115</v>
      </c>
      <c r="K299" s="99"/>
      <c r="L299" s="99"/>
      <c r="M299" s="99"/>
      <c r="N299" s="99"/>
    </row>
    <row r="300" spans="1:14" s="102" customFormat="1" ht="27" customHeight="1" x14ac:dyDescent="0.25">
      <c r="A300" s="82"/>
      <c r="B300" s="81">
        <v>31</v>
      </c>
      <c r="C300" s="81" t="s">
        <v>228</v>
      </c>
      <c r="D300" s="83"/>
      <c r="E300" s="99">
        <v>22425.51</v>
      </c>
      <c r="F300" s="99">
        <f t="shared" si="10"/>
        <v>2976.3766673302803</v>
      </c>
      <c r="G300" s="99">
        <f>SUM(G301,G304,G307)</f>
        <v>26642</v>
      </c>
      <c r="H300" s="99">
        <f t="shared" si="11"/>
        <v>3536.0010617824673</v>
      </c>
      <c r="I300" s="79">
        <f t="shared" si="12"/>
        <v>-1.0617824673317955E-3</v>
      </c>
      <c r="J300" s="118">
        <v>3536</v>
      </c>
      <c r="K300" s="99">
        <v>0</v>
      </c>
      <c r="L300" s="99">
        <v>0</v>
      </c>
      <c r="M300" s="99">
        <v>0</v>
      </c>
      <c r="N300" s="99">
        <f>M300/7.5345</f>
        <v>0</v>
      </c>
    </row>
    <row r="301" spans="1:14" s="102" customFormat="1" ht="27" customHeight="1" x14ac:dyDescent="0.25">
      <c r="A301" s="82"/>
      <c r="B301" s="81">
        <v>311</v>
      </c>
      <c r="C301" s="81" t="s">
        <v>229</v>
      </c>
      <c r="D301" s="83"/>
      <c r="E301" s="99">
        <v>17357.13</v>
      </c>
      <c r="F301" s="99">
        <f t="shared" ref="F301:F313" si="13">E301/7.5345</f>
        <v>2303.6870396177583</v>
      </c>
      <c r="G301" s="99">
        <f>SUM(G302:G303)</f>
        <v>21488.400000000001</v>
      </c>
      <c r="H301" s="99">
        <f t="shared" ref="H301:H313" si="14">G301/7.5345</f>
        <v>2852.0007963368507</v>
      </c>
      <c r="I301" s="79">
        <f t="shared" si="12"/>
        <v>-7.9633685072622029E-4</v>
      </c>
      <c r="J301" s="118">
        <v>2852</v>
      </c>
      <c r="K301" s="99"/>
      <c r="L301" s="99"/>
      <c r="M301" s="99"/>
      <c r="N301" s="99"/>
    </row>
    <row r="302" spans="1:14" ht="27" customHeight="1" x14ac:dyDescent="0.25">
      <c r="A302" s="84"/>
      <c r="B302" s="84">
        <v>3111</v>
      </c>
      <c r="C302" s="84" t="s">
        <v>254</v>
      </c>
      <c r="D302" s="85">
        <v>11001</v>
      </c>
      <c r="E302" s="79">
        <v>57.13</v>
      </c>
      <c r="F302" s="79">
        <f t="shared" si="13"/>
        <v>7.5824540447275863</v>
      </c>
      <c r="G302" s="79">
        <v>2501.4499999999998</v>
      </c>
      <c r="H302" s="79">
        <f t="shared" si="14"/>
        <v>331.99946910876628</v>
      </c>
      <c r="I302" s="79">
        <f t="shared" si="12"/>
        <v>5.3089123372274116E-4</v>
      </c>
      <c r="J302" s="119">
        <v>332</v>
      </c>
      <c r="K302" s="79"/>
      <c r="L302" s="79"/>
      <c r="M302" s="79"/>
      <c r="N302" s="79"/>
    </row>
    <row r="303" spans="1:14" ht="27" customHeight="1" x14ac:dyDescent="0.25">
      <c r="A303" s="84"/>
      <c r="B303" s="84">
        <v>3111</v>
      </c>
      <c r="C303" s="84" t="s">
        <v>254</v>
      </c>
      <c r="D303" s="85">
        <v>51100</v>
      </c>
      <c r="E303" s="79">
        <v>17300</v>
      </c>
      <c r="F303" s="79">
        <f t="shared" si="13"/>
        <v>2296.1045855730308</v>
      </c>
      <c r="G303" s="79">
        <v>18986.95</v>
      </c>
      <c r="H303" s="79">
        <f t="shared" si="14"/>
        <v>2520.0013272280839</v>
      </c>
      <c r="I303" s="79">
        <f t="shared" si="12"/>
        <v>-1.3272280839373707E-3</v>
      </c>
      <c r="J303" s="119">
        <v>2520</v>
      </c>
      <c r="K303" s="79"/>
      <c r="L303" s="79"/>
      <c r="M303" s="79"/>
      <c r="N303" s="79"/>
    </row>
    <row r="304" spans="1:14" s="102" customFormat="1" ht="27" customHeight="1" x14ac:dyDescent="0.25">
      <c r="A304" s="82"/>
      <c r="B304" s="81">
        <v>312</v>
      </c>
      <c r="C304" s="81" t="s">
        <v>231</v>
      </c>
      <c r="D304" s="83"/>
      <c r="E304" s="99">
        <v>1500</v>
      </c>
      <c r="F304" s="99">
        <f t="shared" si="13"/>
        <v>199.08421262193906</v>
      </c>
      <c r="G304" s="99">
        <f>SUM(G305:G306)</f>
        <v>1604.8500000000001</v>
      </c>
      <c r="H304" s="99">
        <f t="shared" si="14"/>
        <v>213.00019908421262</v>
      </c>
      <c r="I304" s="79">
        <f t="shared" si="12"/>
        <v>-1.9908421262471165E-4</v>
      </c>
      <c r="J304" s="118">
        <v>213</v>
      </c>
      <c r="K304" s="99"/>
      <c r="L304" s="99"/>
      <c r="M304" s="99"/>
      <c r="N304" s="99"/>
    </row>
    <row r="305" spans="1:14" ht="27" customHeight="1" x14ac:dyDescent="0.25">
      <c r="A305" s="84"/>
      <c r="B305" s="84">
        <v>3121</v>
      </c>
      <c r="C305" s="84" t="s">
        <v>231</v>
      </c>
      <c r="D305" s="85">
        <v>11001</v>
      </c>
      <c r="E305" s="79">
        <v>0</v>
      </c>
      <c r="F305" s="79">
        <f t="shared" si="13"/>
        <v>0</v>
      </c>
      <c r="G305" s="79">
        <v>97.95</v>
      </c>
      <c r="H305" s="79">
        <f t="shared" si="14"/>
        <v>13.000199084212621</v>
      </c>
      <c r="I305" s="79">
        <f t="shared" si="12"/>
        <v>-1.9908421262115894E-4</v>
      </c>
      <c r="J305" s="119">
        <v>13</v>
      </c>
      <c r="K305" s="79"/>
      <c r="L305" s="79"/>
      <c r="M305" s="79"/>
      <c r="N305" s="79"/>
    </row>
    <row r="306" spans="1:14" ht="27" customHeight="1" x14ac:dyDescent="0.25">
      <c r="A306" s="84"/>
      <c r="B306" s="84">
        <v>3121</v>
      </c>
      <c r="C306" s="84" t="s">
        <v>231</v>
      </c>
      <c r="D306" s="85">
        <v>51100</v>
      </c>
      <c r="E306" s="79">
        <v>1500</v>
      </c>
      <c r="F306" s="79">
        <f t="shared" si="13"/>
        <v>199.08421262193906</v>
      </c>
      <c r="G306" s="79">
        <v>1506.9</v>
      </c>
      <c r="H306" s="79">
        <f t="shared" si="14"/>
        <v>200</v>
      </c>
      <c r="I306" s="79">
        <f t="shared" si="12"/>
        <v>0</v>
      </c>
      <c r="J306" s="119">
        <v>200</v>
      </c>
      <c r="K306" s="79"/>
      <c r="L306" s="79"/>
      <c r="M306" s="79"/>
      <c r="N306" s="79"/>
    </row>
    <row r="307" spans="1:14" s="102" customFormat="1" ht="27" customHeight="1" x14ac:dyDescent="0.25">
      <c r="A307" s="82"/>
      <c r="B307" s="81">
        <v>313</v>
      </c>
      <c r="C307" s="81" t="s">
        <v>232</v>
      </c>
      <c r="D307" s="83"/>
      <c r="E307" s="99">
        <v>3568.38</v>
      </c>
      <c r="F307" s="99">
        <f t="shared" si="13"/>
        <v>473.60541509058328</v>
      </c>
      <c r="G307" s="99">
        <f>SUM(G308:G309)</f>
        <v>3548.75</v>
      </c>
      <c r="H307" s="99">
        <f t="shared" si="14"/>
        <v>471.00006636140421</v>
      </c>
      <c r="I307" s="79">
        <f t="shared" si="12"/>
        <v>-6.6361404208237218E-5</v>
      </c>
      <c r="J307" s="118">
        <v>471</v>
      </c>
      <c r="K307" s="99"/>
      <c r="L307" s="99"/>
      <c r="M307" s="99"/>
      <c r="N307" s="99"/>
    </row>
    <row r="308" spans="1:14" ht="27" customHeight="1" x14ac:dyDescent="0.25">
      <c r="A308" s="84"/>
      <c r="B308" s="84">
        <v>3132</v>
      </c>
      <c r="C308" s="84" t="s">
        <v>233</v>
      </c>
      <c r="D308" s="85">
        <v>11001</v>
      </c>
      <c r="E308" s="79">
        <v>713.88</v>
      </c>
      <c r="F308" s="79">
        <f t="shared" si="13"/>
        <v>94.748158471033236</v>
      </c>
      <c r="G308" s="79">
        <v>414.4</v>
      </c>
      <c r="H308" s="79">
        <f t="shared" si="14"/>
        <v>55.000331807021027</v>
      </c>
      <c r="I308" s="79">
        <f t="shared" si="12"/>
        <v>-3.3180702102697524E-4</v>
      </c>
      <c r="J308" s="119">
        <v>55</v>
      </c>
      <c r="K308" s="79"/>
      <c r="L308" s="79"/>
      <c r="M308" s="79"/>
      <c r="N308" s="79"/>
    </row>
    <row r="309" spans="1:14" ht="27" customHeight="1" x14ac:dyDescent="0.25">
      <c r="A309" s="84"/>
      <c r="B309" s="84">
        <v>3132</v>
      </c>
      <c r="C309" s="84" t="s">
        <v>233</v>
      </c>
      <c r="D309" s="85">
        <v>51100</v>
      </c>
      <c r="E309" s="79">
        <v>2854.5</v>
      </c>
      <c r="F309" s="79">
        <f t="shared" si="13"/>
        <v>378.85725661955007</v>
      </c>
      <c r="G309" s="79">
        <v>3134.35</v>
      </c>
      <c r="H309" s="79">
        <f t="shared" si="14"/>
        <v>415.99973455438311</v>
      </c>
      <c r="I309" s="79">
        <f t="shared" si="12"/>
        <v>2.6544561688979229E-4</v>
      </c>
      <c r="J309" s="119">
        <v>416</v>
      </c>
      <c r="K309" s="79"/>
      <c r="L309" s="79"/>
      <c r="M309" s="79"/>
      <c r="N309" s="79"/>
    </row>
    <row r="310" spans="1:14" s="102" customFormat="1" ht="27" customHeight="1" x14ac:dyDescent="0.25">
      <c r="A310" s="82"/>
      <c r="B310" s="81">
        <v>32</v>
      </c>
      <c r="C310" s="81" t="s">
        <v>158</v>
      </c>
      <c r="D310" s="83"/>
      <c r="E310" s="99">
        <v>1630.14</v>
      </c>
      <c r="F310" s="99">
        <f t="shared" si="13"/>
        <v>216.35675890901851</v>
      </c>
      <c r="G310" s="99">
        <f>SUM(G311)</f>
        <v>4362.47</v>
      </c>
      <c r="H310" s="99">
        <f t="shared" si="14"/>
        <v>578.99927002455377</v>
      </c>
      <c r="I310" s="79">
        <f t="shared" si="12"/>
        <v>7.2997544623376598E-4</v>
      </c>
      <c r="J310" s="118">
        <v>579</v>
      </c>
      <c r="K310" s="99">
        <v>0</v>
      </c>
      <c r="L310" s="99">
        <f>K310/7.5345</f>
        <v>0</v>
      </c>
      <c r="M310" s="99">
        <v>0</v>
      </c>
      <c r="N310" s="99">
        <f>M310/7.5345</f>
        <v>0</v>
      </c>
    </row>
    <row r="311" spans="1:14" s="102" customFormat="1" ht="27" customHeight="1" x14ac:dyDescent="0.25">
      <c r="A311" s="82"/>
      <c r="B311" s="81">
        <v>321</v>
      </c>
      <c r="C311" s="81" t="s">
        <v>6</v>
      </c>
      <c r="D311" s="83"/>
      <c r="E311" s="99">
        <v>1630.14</v>
      </c>
      <c r="F311" s="99">
        <f t="shared" si="13"/>
        <v>216.35675890901851</v>
      </c>
      <c r="G311" s="99">
        <f>SUM(G312:G313)</f>
        <v>4362.47</v>
      </c>
      <c r="H311" s="99">
        <f t="shared" si="14"/>
        <v>578.99927002455377</v>
      </c>
      <c r="I311" s="79">
        <f t="shared" si="12"/>
        <v>7.2997544623376598E-4</v>
      </c>
      <c r="J311" s="118">
        <v>579</v>
      </c>
      <c r="K311" s="99"/>
      <c r="L311" s="99"/>
      <c r="M311" s="99"/>
      <c r="N311" s="99"/>
    </row>
    <row r="312" spans="1:14" ht="27" customHeight="1" x14ac:dyDescent="0.25">
      <c r="A312" s="84"/>
      <c r="B312" s="84">
        <v>3212</v>
      </c>
      <c r="C312" s="84" t="s">
        <v>235</v>
      </c>
      <c r="D312" s="85">
        <v>11001</v>
      </c>
      <c r="E312" s="79">
        <v>663.81</v>
      </c>
      <c r="F312" s="79">
        <f t="shared" si="13"/>
        <v>88.102727453712902</v>
      </c>
      <c r="G312" s="79">
        <v>1634.99</v>
      </c>
      <c r="H312" s="79">
        <f t="shared" si="14"/>
        <v>217.00046452982943</v>
      </c>
      <c r="I312" s="79">
        <f t="shared" si="12"/>
        <v>-4.6452982942923882E-4</v>
      </c>
      <c r="J312" s="119">
        <v>217</v>
      </c>
      <c r="K312" s="79"/>
      <c r="L312" s="79"/>
      <c r="M312" s="79"/>
      <c r="N312" s="79"/>
    </row>
    <row r="313" spans="1:14" ht="27" customHeight="1" x14ac:dyDescent="0.25">
      <c r="A313" s="84"/>
      <c r="B313" s="84">
        <v>3212</v>
      </c>
      <c r="C313" s="84" t="s">
        <v>235</v>
      </c>
      <c r="D313" s="85">
        <v>51100</v>
      </c>
      <c r="E313" s="79">
        <v>966.33</v>
      </c>
      <c r="F313" s="79">
        <f t="shared" si="13"/>
        <v>128.25403145530558</v>
      </c>
      <c r="G313" s="79">
        <v>2727.48</v>
      </c>
      <c r="H313" s="79">
        <f t="shared" si="14"/>
        <v>361.99880549472425</v>
      </c>
      <c r="I313" s="79">
        <f t="shared" si="12"/>
        <v>1.1945052757482699E-3</v>
      </c>
      <c r="J313" s="119">
        <v>362</v>
      </c>
      <c r="K313" s="79"/>
      <c r="L313" s="79"/>
      <c r="M313" s="79"/>
      <c r="N313" s="79"/>
    </row>
  </sheetData>
  <mergeCells count="3">
    <mergeCell ref="B2:C2"/>
    <mergeCell ref="B3:C3"/>
    <mergeCell ref="A1:N1"/>
  </mergeCells>
  <pageMargins left="0.39370078740157483" right="0.39370078740157483" top="0.39370078740157483" bottom="0.39370078740157483" header="0.39370078740157483" footer="0.39370078740157483"/>
  <pageSetup paperSize="9" scale="57" fitToHeight="0" orientation="landscape" r:id="rId1"/>
  <headerFooter alignWithMargins="0">
    <oddFooter>&amp;L&amp;C&amp;R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sažetak</vt:lpstr>
      <vt:lpstr>OPĆI DIO-prihodi</vt:lpstr>
      <vt:lpstr>OPĆI DIO-RASHODI</vt:lpstr>
      <vt:lpstr>POSEBNI DIO</vt:lpstr>
      <vt:lpstr>'OPĆI DIO-prihodi'!_GoBack</vt:lpstr>
      <vt:lpstr>'OPĆI DIO-RASHODI'!Podrucje_ispisa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2022-03-16T10:01:50Z</dcterms:created>
  <dcterms:modified xsi:type="dcterms:W3CDTF">2023-09-05T14:03:46Z</dcterms:modified>
</cp:coreProperties>
</file>